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ZŠ Sečovská Polianka\ZŠ Kukučínka\Telocvičňa\"/>
    </mc:Choice>
  </mc:AlternateContent>
  <xr:revisionPtr revIDLastSave="0" documentId="13_ncr:1_{7525B429-6852-4D6D-844B-F65158967D90}" xr6:coauthVersionLast="46" xr6:coauthVersionMax="46" xr10:uidLastSave="{00000000-0000-0000-0000-000000000000}"/>
  <bookViews>
    <workbookView xWindow="-108" yWindow="-108" windowWidth="23256" windowHeight="12576" xr2:uid="{DA071785-B97E-438E-B5EA-86F648B9A934}"/>
  </bookViews>
  <sheets>
    <sheet name="Rekapitulácia" sheetId="1" r:id="rId1"/>
    <sheet name="Krycí list stavby" sheetId="2" r:id="rId2"/>
    <sheet name="SO 15317" sheetId="3" r:id="rId3"/>
  </sheets>
  <definedNames>
    <definedName name="_xlnm.Print_Area" localSheetId="2">'SO 15317'!$B$2:$V$129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I17" i="2"/>
  <c r="I16" i="2"/>
  <c r="I15" i="2"/>
  <c r="E18" i="2"/>
  <c r="D18" i="2"/>
  <c r="C18" i="2"/>
  <c r="E17" i="2"/>
  <c r="D17" i="2"/>
  <c r="C17" i="2"/>
  <c r="E15" i="2"/>
  <c r="D15" i="2"/>
  <c r="C15" i="2"/>
  <c r="F8" i="1"/>
  <c r="E8" i="1"/>
  <c r="D8" i="1"/>
  <c r="E7" i="1"/>
  <c r="K7" i="1"/>
  <c r="H29" i="3"/>
  <c r="P29" i="3" s="1"/>
  <c r="P16" i="3"/>
  <c r="Z129" i="3"/>
  <c r="V126" i="3"/>
  <c r="I61" i="3" s="1"/>
  <c r="M126" i="3"/>
  <c r="F61" i="3" s="1"/>
  <c r="K125" i="3"/>
  <c r="J125" i="3"/>
  <c r="S125" i="3"/>
  <c r="L125" i="3"/>
  <c r="I125" i="3"/>
  <c r="K124" i="3"/>
  <c r="J124" i="3"/>
  <c r="S124" i="3"/>
  <c r="S126" i="3" s="1"/>
  <c r="H61" i="3" s="1"/>
  <c r="L124" i="3"/>
  <c r="I124" i="3"/>
  <c r="K123" i="3"/>
  <c r="J123" i="3"/>
  <c r="S123" i="3"/>
  <c r="L123" i="3"/>
  <c r="I123" i="3"/>
  <c r="I126" i="3" s="1"/>
  <c r="G61" i="3" s="1"/>
  <c r="K119" i="3"/>
  <c r="J119" i="3"/>
  <c r="S119" i="3"/>
  <c r="M119" i="3"/>
  <c r="I119" i="3"/>
  <c r="K118" i="3"/>
  <c r="J118" i="3"/>
  <c r="S118" i="3"/>
  <c r="M118" i="3"/>
  <c r="M120" i="3" s="1"/>
  <c r="F60" i="3" s="1"/>
  <c r="I118" i="3"/>
  <c r="K117" i="3"/>
  <c r="J117" i="3"/>
  <c r="S117" i="3"/>
  <c r="L117" i="3"/>
  <c r="I117" i="3"/>
  <c r="K116" i="3"/>
  <c r="J116" i="3"/>
  <c r="V116" i="3"/>
  <c r="V120" i="3" s="1"/>
  <c r="I60" i="3" s="1"/>
  <c r="S116" i="3"/>
  <c r="L116" i="3"/>
  <c r="I116" i="3"/>
  <c r="K115" i="3"/>
  <c r="J115" i="3"/>
  <c r="S115" i="3"/>
  <c r="L115" i="3"/>
  <c r="I115" i="3"/>
  <c r="K114" i="3"/>
  <c r="J114" i="3"/>
  <c r="S114" i="3"/>
  <c r="L114" i="3"/>
  <c r="I114" i="3"/>
  <c r="K113" i="3"/>
  <c r="J113" i="3"/>
  <c r="S113" i="3"/>
  <c r="S120" i="3" s="1"/>
  <c r="H60" i="3" s="1"/>
  <c r="L113" i="3"/>
  <c r="L120" i="3" s="1"/>
  <c r="E60" i="3" s="1"/>
  <c r="I113" i="3"/>
  <c r="V110" i="3"/>
  <c r="I59" i="3" s="1"/>
  <c r="M110" i="3"/>
  <c r="F59" i="3" s="1"/>
  <c r="K109" i="3"/>
  <c r="J109" i="3"/>
  <c r="S109" i="3"/>
  <c r="L109" i="3"/>
  <c r="I109" i="3"/>
  <c r="I110" i="3" s="1"/>
  <c r="G59" i="3" s="1"/>
  <c r="K108" i="3"/>
  <c r="J108" i="3"/>
  <c r="S108" i="3"/>
  <c r="S110" i="3" s="1"/>
  <c r="H59" i="3" s="1"/>
  <c r="L108" i="3"/>
  <c r="I108" i="3"/>
  <c r="V105" i="3"/>
  <c r="I58" i="3" s="1"/>
  <c r="K104" i="3"/>
  <c r="J104" i="3"/>
  <c r="S104" i="3"/>
  <c r="M104" i="3"/>
  <c r="I104" i="3"/>
  <c r="K103" i="3"/>
  <c r="J103" i="3"/>
  <c r="S103" i="3"/>
  <c r="M103" i="3"/>
  <c r="M105" i="3" s="1"/>
  <c r="F58" i="3" s="1"/>
  <c r="I103" i="3"/>
  <c r="K102" i="3"/>
  <c r="J102" i="3"/>
  <c r="S102" i="3"/>
  <c r="L102" i="3"/>
  <c r="I102" i="3"/>
  <c r="K101" i="3"/>
  <c r="J101" i="3"/>
  <c r="V101" i="3"/>
  <c r="S101" i="3"/>
  <c r="L101" i="3"/>
  <c r="I101" i="3"/>
  <c r="K100" i="3"/>
  <c r="J100" i="3"/>
  <c r="V100" i="3"/>
  <c r="S100" i="3"/>
  <c r="L100" i="3"/>
  <c r="I100" i="3"/>
  <c r="K99" i="3"/>
  <c r="J99" i="3"/>
  <c r="V99" i="3"/>
  <c r="S99" i="3"/>
  <c r="L99" i="3"/>
  <c r="I99" i="3"/>
  <c r="K98" i="3"/>
  <c r="J98" i="3"/>
  <c r="S98" i="3"/>
  <c r="L98" i="3"/>
  <c r="I98" i="3"/>
  <c r="K97" i="3"/>
  <c r="J97" i="3"/>
  <c r="S97" i="3"/>
  <c r="L97" i="3"/>
  <c r="I97" i="3"/>
  <c r="K96" i="3"/>
  <c r="J96" i="3"/>
  <c r="S96" i="3"/>
  <c r="S105" i="3" s="1"/>
  <c r="H58" i="3" s="1"/>
  <c r="L96" i="3"/>
  <c r="I96" i="3"/>
  <c r="I57" i="3"/>
  <c r="V93" i="3"/>
  <c r="K92" i="3"/>
  <c r="J92" i="3"/>
  <c r="S92" i="3"/>
  <c r="M92" i="3"/>
  <c r="M93" i="3" s="1"/>
  <c r="F57" i="3" s="1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S93" i="3" s="1"/>
  <c r="H57" i="3" s="1"/>
  <c r="L88" i="3"/>
  <c r="I88" i="3"/>
  <c r="V85" i="3"/>
  <c r="K84" i="3"/>
  <c r="J84" i="3"/>
  <c r="S84" i="3"/>
  <c r="M84" i="3"/>
  <c r="I84" i="3"/>
  <c r="K83" i="3"/>
  <c r="J83" i="3"/>
  <c r="S83" i="3"/>
  <c r="S85" i="3" s="1"/>
  <c r="H56" i="3" s="1"/>
  <c r="L83" i="3"/>
  <c r="I83" i="3"/>
  <c r="K82" i="3"/>
  <c r="J82" i="3"/>
  <c r="S82" i="3"/>
  <c r="L82" i="3"/>
  <c r="I82" i="3"/>
  <c r="K81" i="3"/>
  <c r="K129" i="3" s="1"/>
  <c r="J81" i="3"/>
  <c r="S81" i="3"/>
  <c r="L81" i="3"/>
  <c r="I81" i="3"/>
  <c r="I85" i="3" s="1"/>
  <c r="G56" i="3" s="1"/>
  <c r="P19" i="3"/>
  <c r="I105" i="3" l="1"/>
  <c r="G58" i="3" s="1"/>
  <c r="L105" i="3"/>
  <c r="E58" i="3" s="1"/>
  <c r="L93" i="3"/>
  <c r="E57" i="3" s="1"/>
  <c r="L110" i="3"/>
  <c r="E59" i="3" s="1"/>
  <c r="L126" i="3"/>
  <c r="E61" i="3" s="1"/>
  <c r="I93" i="3"/>
  <c r="G57" i="3" s="1"/>
  <c r="I120" i="3"/>
  <c r="G60" i="3" s="1"/>
  <c r="V128" i="3"/>
  <c r="I62" i="3" s="1"/>
  <c r="L85" i="3"/>
  <c r="E56" i="3" s="1"/>
  <c r="I56" i="3"/>
  <c r="M85" i="3"/>
  <c r="F56" i="3" s="1"/>
  <c r="S128" i="3"/>
  <c r="H62" i="3" s="1"/>
  <c r="I128" i="3" l="1"/>
  <c r="G62" i="3" s="1"/>
  <c r="E16" i="3" s="1"/>
  <c r="V129" i="3"/>
  <c r="I64" i="3" s="1"/>
  <c r="M128" i="3"/>
  <c r="L128" i="3"/>
  <c r="E62" i="3" s="1"/>
  <c r="C16" i="3" s="1"/>
  <c r="C16" i="2" s="1"/>
  <c r="S129" i="3"/>
  <c r="H64" i="3" s="1"/>
  <c r="L129" i="3" l="1"/>
  <c r="E64" i="3" s="1"/>
  <c r="I129" i="3"/>
  <c r="E16" i="2"/>
  <c r="E19" i="2" s="1"/>
  <c r="P22" i="3"/>
  <c r="I22" i="2" s="1"/>
  <c r="P21" i="3"/>
  <c r="I21" i="2" s="1"/>
  <c r="E22" i="3"/>
  <c r="E22" i="2" s="1"/>
  <c r="P23" i="3"/>
  <c r="I23" i="2" s="1"/>
  <c r="E21" i="3"/>
  <c r="E23" i="3"/>
  <c r="E23" i="2" s="1"/>
  <c r="E19" i="3"/>
  <c r="F62" i="3"/>
  <c r="D16" i="3" s="1"/>
  <c r="D16" i="2" s="1"/>
  <c r="M129" i="3"/>
  <c r="F64" i="3" s="1"/>
  <c r="E21" i="2" l="1"/>
  <c r="I25" i="2" s="1"/>
  <c r="P25" i="3"/>
  <c r="I27" i="2"/>
  <c r="G64" i="3"/>
  <c r="B7" i="1"/>
  <c r="P27" i="3" l="1"/>
  <c r="C7" i="1"/>
  <c r="C8" i="1" s="1"/>
  <c r="B8" i="1"/>
  <c r="G7" i="1"/>
  <c r="G8" i="1" s="1"/>
  <c r="B9" i="1" l="1"/>
  <c r="B10" i="1" s="1"/>
  <c r="H28" i="3"/>
  <c r="P28" i="3" s="1"/>
  <c r="P30" i="3" s="1"/>
  <c r="G10" i="1" l="1"/>
  <c r="H29" i="2"/>
  <c r="I29" i="2" s="1"/>
  <c r="G9" i="1"/>
  <c r="H28" i="2"/>
  <c r="I28" i="2" s="1"/>
  <c r="I30" i="2" l="1"/>
  <c r="G11" i="1"/>
</calcChain>
</file>

<file path=xl/sharedStrings.xml><?xml version="1.0" encoding="utf-8"?>
<sst xmlns="http://schemas.openxmlformats.org/spreadsheetml/2006/main" count="269" uniqueCount="158">
  <si>
    <t>Rekapitulácia rozpočtu</t>
  </si>
  <si>
    <t>Stavba Rekonštrukcia podlahy a obkladu stien telocvične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</si>
  <si>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</si>
  <si>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</si>
  <si>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</si>
  <si>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</si>
  <si>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</si>
  <si>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</si>
  <si>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</si>
  <si>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</si>
  <si>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</si>
  <si>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</si>
  <si>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Vlastný</t>
  </si>
  <si>
    <t>Krycí list rozpočtu</t>
  </si>
  <si>
    <t>Objekt Vlastný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</si>
  <si>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</si>
  <si>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</si>
  <si>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</si>
  <si>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</si>
  <si>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</si>
  <si>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19. 5. 2021</t>
  </si>
  <si>
    <t>Odberateľ: ZŠ Kukučínova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</si>
  <si>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</si>
  <si>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</si>
  <si>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</si>
  <si>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</si>
  <si>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</si>
  <si>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</si>
  <si>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</si>
  <si>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</si>
  <si>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</si>
  <si>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</si>
  <si>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</si>
  <si>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</si>
  <si>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</si>
  <si>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</si>
  <si>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</si>
  <si>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</si>
  <si>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</si>
  <si>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</si>
  <si>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</si>
  <si>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</si>
  <si>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</si>
  <si>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</si>
  <si>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</si>
  <si>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</si>
  <si>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</si>
  <si>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</si>
  <si>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</si>
  <si>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</si>
  <si>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</si>
  <si>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</si>
  <si>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</si>
  <si>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</si>
  <si>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</si>
  <si>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</si>
  <si>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19. 5. 2021</t>
  </si>
  <si>
    <t>Prehľad rozpočtových nákladov</t>
  </si>
  <si>
    <t>Práce PSV</t>
  </si>
  <si>
    <t xml:space="preserve">   IZOLÁCIE PROTI VODE A VLHKOSTI</t>
  </si>
  <si>
    <t xml:space="preserve">   KONŠTRUKCIE TESÁRSKE</t>
  </si>
  <si>
    <t xml:space="preserve">   KONŠTRUKCIE STOLÁRSKE</t>
  </si>
  <si>
    <t xml:space="preserve">   KOVOVÉ DOPLNKOVÉ KONŠTRUKCIE</t>
  </si>
  <si>
    <t xml:space="preserve">   PODLAHY VLYSOVÉ A PARKETOVÉ</t>
  </si>
  <si>
    <t xml:space="preserve">   NÁTERY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</si>
  <si>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</si>
  <si>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</si>
  <si>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</si>
  <si>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</si>
  <si>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</si>
  <si>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</si>
  <si>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</si>
  <si>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</si>
  <si>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</si>
  <si>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</si>
  <si>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</si>
  <si>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</si>
  <si>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</si>
  <si>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</si>
  <si>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</si>
  <si>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Rekonštrukcia podlahy a obkladu stien telocvične</t>
  </si>
  <si>
    <t>711141559</t>
  </si>
  <si>
    <t>Izolácia proti zemnej vlhkosti a tlakovej vode vodorovná NAIP pritavením</t>
  </si>
  <si>
    <t>m2</t>
  </si>
  <si>
    <t>711142559</t>
  </si>
  <si>
    <t>Izolácia proti zemnej vlhkosti a tlakovej vode zvislá NAIP pritavením</t>
  </si>
  <si>
    <t>998711101</t>
  </si>
  <si>
    <t>Presun hmôt pre izoláciu proti vode v objektoch výšky do 6 m</t>
  </si>
  <si>
    <t>t</t>
  </si>
  <si>
    <t>6283221000</t>
  </si>
  <si>
    <t>Pásy ťažké asfaltové Hydrobit v 60 s 35 alebo ekvivant</t>
  </si>
  <si>
    <t>762521104</t>
  </si>
  <si>
    <t>Položenie podláh nehobľovaných hrubých na zraz z dosiek a fošien</t>
  </si>
  <si>
    <t>762526110</t>
  </si>
  <si>
    <t>Položenie vankúšov pod podlahy osovej vzdialenosti do 650 mm</t>
  </si>
  <si>
    <t>998762102</t>
  </si>
  <si>
    <t>Presun hmôt pre konštrukcie tesárske v objektoch výšky do 12 m</t>
  </si>
  <si>
    <t>762526990</t>
  </si>
  <si>
    <t>Vypodloženie a zrovnanie pollahové roštu klátikmi 100x25x150 mm</t>
  </si>
  <si>
    <t xml:space="preserve"> kus</t>
  </si>
  <si>
    <t>6051010200</t>
  </si>
  <si>
    <t>Rezivo - dosky omietané smrekové, hr. 25 mm, vlhkosť 10%</t>
  </si>
  <si>
    <t>m3</t>
  </si>
  <si>
    <t>766411113</t>
  </si>
  <si>
    <t>Montáž obloženia steny o ploche palubovkami z mäkkého dreva vrátane ukončujúcich líšt</t>
  </si>
  <si>
    <t>766417111</t>
  </si>
  <si>
    <t>Montáž obloženia stien podkladový rošt</t>
  </si>
  <si>
    <t>m</t>
  </si>
  <si>
    <t>998766101</t>
  </si>
  <si>
    <t>Presun hmot pre konštrukcie stolárske v objektoch výšky do 6 m</t>
  </si>
  <si>
    <t>766411821</t>
  </si>
  <si>
    <t>Demontáž obloženia stien panelmi, palub. doskami vrátane ukončujúcich líšt na parapetoch a ich likvidácia</t>
  </si>
  <si>
    <t>766411822</t>
  </si>
  <si>
    <t>Demontáž obloženia stien panelmi, podkladových roštov a ich likvidácia</t>
  </si>
  <si>
    <t>766662812</t>
  </si>
  <si>
    <t>Demontáž  prahu dverí dvojkrídlových a ich likvidácia</t>
  </si>
  <si>
    <t>kus</t>
  </si>
  <si>
    <t>766669001</t>
  </si>
  <si>
    <t>Demontáž a spätna montáž cvičiacich rebrín</t>
  </si>
  <si>
    <t>Drevo ihličnaté opracované dosky a fošne omietané smrek akosť I</t>
  </si>
  <si>
    <t>6119166500</t>
  </si>
  <si>
    <t>Obloženie stien tatranský profil hr. 23 mm</t>
  </si>
  <si>
    <t>767199999.4</t>
  </si>
  <si>
    <t>Montáž a dodávka kovových krytov radiátorov vrátane povrchovej úpravy</t>
  </si>
  <si>
    <t>767199999.5</t>
  </si>
  <si>
    <t>Montáž a dodávka L schodového profilu 150x4x2 cm ako prah dverí</t>
  </si>
  <si>
    <t>775413121</t>
  </si>
  <si>
    <t>Podlahové soklíky alebo lišty drevené 45x10 mm  náteru pripev. skrutkami zhotovenie</t>
  </si>
  <si>
    <t>775524261</t>
  </si>
  <si>
    <t>Podlaha z vlysiek úzkych dubových hrúbky 21mm montované klincovaním k smrekovému roštu</t>
  </si>
  <si>
    <t>998775101</t>
  </si>
  <si>
    <t>Presun hmôt pre podlahy vlysové a parketové v objektoch výšky do   6 m</t>
  </si>
  <si>
    <t>775411820</t>
  </si>
  <si>
    <t>Demontáž soklíkov alebo líšt drevených priskrutkovaných a ich likvidácia</t>
  </si>
  <si>
    <t>775511800</t>
  </si>
  <si>
    <t>Demontáž podláh vlysových a parketových tabúľ lepených a ich likvidácia</t>
  </si>
  <si>
    <t>MAT</t>
  </si>
  <si>
    <t>Soklíky drevené š. 45 mm, hr. 10 mm, povrchová úprava lak</t>
  </si>
  <si>
    <t>6119333000</t>
  </si>
  <si>
    <t>Vlysy podlahové hrúbky 21 mm DUB, I. tr., vlhkosť materiálu 8%</t>
  </si>
  <si>
    <t>783651003</t>
  </si>
  <si>
    <t>Náter stolárskych výrobkov športovým dvojzložkovým náterom BONA WAVE   alebo ekvivant</t>
  </si>
  <si>
    <t>783690001</t>
  </si>
  <si>
    <t>Čiarovanie ihrísk farbou disperznou farbou</t>
  </si>
  <si>
    <t xml:space="preserve"> m</t>
  </si>
  <si>
    <t>783690002</t>
  </si>
  <si>
    <t>Náter farbami pre odlíšenie  športových podláh vrátane loga školy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</si>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</sst>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2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6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9" xfId="0" applyFont="1" applyBorder="1"/>
    <xf numFmtId="0" fontId="18" fillId="0" borderId="0" xfId="0" applyFont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59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22663-1CD9-4E50-9973-4B89AFCDF6C8}">
  <dimension ref="A1:Z11"/>
  <sheetViews>
    <sheetView tabSelected="1" workbookViewId="0"/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6" t="s">
        <v>0</v>
      </c>
      <c r="B2" s="277"/>
      <c r="C2" s="277"/>
      <c r="D2" s="277"/>
      <c r="E2" s="277"/>
      <c r="F2" s="5" t="s">
        <v>2</v>
      </c>
      <c r="G2" s="5"/>
    </row>
    <row r="3" spans="1:26" x14ac:dyDescent="0.3">
      <c r="A3" s="278" t="s">
        <v>1</v>
      </c>
      <c r="B3" s="278"/>
      <c r="C3" s="278"/>
      <c r="D3" s="278"/>
      <c r="E3" s="278"/>
      <c r="F3" s="6" t="s">
        <v>3</v>
      </c>
      <c r="G3" s="6" t="s">
        <v>4</v>
      </c>
    </row>
    <row r="4" spans="1:26" x14ac:dyDescent="0.3">
      <c r="A4" s="278"/>
      <c r="B4" s="278"/>
      <c r="C4" s="278"/>
      <c r="D4" s="278"/>
      <c r="E4" s="278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20">
        <f>'SO 15317'!I129-Rekapitulácia!D7</f>
        <v>0</v>
      </c>
      <c r="C7" s="220">
        <f>'SO 15317'!P25</f>
        <v>0</v>
      </c>
      <c r="D7" s="220">
        <v>0</v>
      </c>
      <c r="E7" s="220">
        <f>'SO 15317'!P16</f>
        <v>0</v>
      </c>
      <c r="F7" s="220">
        <v>0</v>
      </c>
      <c r="G7" s="220">
        <f>B7+C7+D7+E7+F7</f>
        <v>0</v>
      </c>
      <c r="K7">
        <f>'SO 15317'!K129</f>
        <v>0</v>
      </c>
      <c r="Q7">
        <v>30.126000000000001</v>
      </c>
    </row>
    <row r="8" spans="1:26" x14ac:dyDescent="0.3">
      <c r="A8" s="223" t="s">
        <v>147</v>
      </c>
      <c r="B8" s="224">
        <f>SUM(B7:B7)</f>
        <v>0</v>
      </c>
      <c r="C8" s="224">
        <f>SUM(C7:C7)</f>
        <v>0</v>
      </c>
      <c r="D8" s="224">
        <f>SUM(D7:D7)</f>
        <v>0</v>
      </c>
      <c r="E8" s="224">
        <f>SUM(E7:E7)</f>
        <v>0</v>
      </c>
      <c r="F8" s="224">
        <f>SUM(F7:F7)</f>
        <v>0</v>
      </c>
      <c r="G8" s="224">
        <f>SUM(G7:G7)-SUM(Z7:Z7)</f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x14ac:dyDescent="0.3">
      <c r="A9" s="221" t="s">
        <v>148</v>
      </c>
      <c r="B9" s="222">
        <f>G8-SUM(Rekapitulácia!K7:'Rekapitulácia'!K7)*1</f>
        <v>0</v>
      </c>
      <c r="C9" s="222"/>
      <c r="D9" s="222"/>
      <c r="E9" s="222"/>
      <c r="F9" s="222"/>
      <c r="G9" s="222">
        <f>ROUND(((ROUND(B9,2)*20)/100),2)*1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x14ac:dyDescent="0.3">
      <c r="A10" s="4" t="s">
        <v>149</v>
      </c>
      <c r="B10" s="219">
        <f>(G8-B9)</f>
        <v>0</v>
      </c>
      <c r="C10" s="219"/>
      <c r="D10" s="219"/>
      <c r="E10" s="219"/>
      <c r="F10" s="219"/>
      <c r="G10" s="219">
        <f>ROUND(((ROUND(B10,2)*0)/100),2)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225" t="s">
        <v>150</v>
      </c>
      <c r="B11" s="226"/>
      <c r="C11" s="226"/>
      <c r="D11" s="226"/>
      <c r="E11" s="226"/>
      <c r="F11" s="226"/>
      <c r="G11" s="226">
        <f>SUM(G8:G10)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20A8-1259-4371-95E8-1410862E2183}">
  <dimension ref="A1:AA42"/>
  <sheetViews>
    <sheetView workbookViewId="0">
      <pane ySplit="1" topLeftCell="A20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10.109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1" t="s">
        <v>151</v>
      </c>
      <c r="C2" s="302"/>
      <c r="D2" s="302"/>
      <c r="E2" s="302"/>
      <c r="F2" s="302"/>
      <c r="G2" s="302"/>
      <c r="H2" s="302"/>
      <c r="I2" s="302"/>
      <c r="J2" s="303"/>
      <c r="K2" s="268"/>
      <c r="L2" s="268"/>
      <c r="M2" s="268"/>
      <c r="N2" s="268"/>
      <c r="O2" s="268"/>
      <c r="P2" s="153"/>
    </row>
    <row r="3" spans="1:23" ht="18" customHeight="1" x14ac:dyDescent="0.3">
      <c r="A3" s="1"/>
      <c r="B3" s="304" t="s">
        <v>1</v>
      </c>
      <c r="C3" s="305"/>
      <c r="D3" s="305"/>
      <c r="E3" s="305"/>
      <c r="F3" s="305"/>
      <c r="G3" s="306"/>
      <c r="H3" s="306"/>
      <c r="I3" s="306"/>
      <c r="J3" s="307"/>
      <c r="K3" s="268"/>
      <c r="L3" s="268"/>
      <c r="M3" s="268"/>
      <c r="N3" s="268"/>
      <c r="O3" s="268"/>
      <c r="P3" s="153"/>
    </row>
    <row r="4" spans="1:23" ht="18" customHeight="1" x14ac:dyDescent="0.3">
      <c r="A4" s="1"/>
      <c r="B4" s="236"/>
      <c r="C4" s="227"/>
      <c r="D4" s="227"/>
      <c r="E4" s="227"/>
      <c r="F4" s="237" t="s">
        <v>15</v>
      </c>
      <c r="G4" s="227"/>
      <c r="H4" s="227"/>
      <c r="I4" s="227"/>
      <c r="J4" s="271"/>
      <c r="K4" s="268"/>
      <c r="L4" s="268"/>
      <c r="M4" s="268"/>
      <c r="N4" s="268"/>
      <c r="O4" s="268"/>
      <c r="P4" s="153"/>
    </row>
    <row r="5" spans="1:23" ht="18" customHeight="1" x14ac:dyDescent="0.3">
      <c r="A5" s="1"/>
      <c r="B5" s="235"/>
      <c r="C5" s="227"/>
      <c r="D5" s="227"/>
      <c r="E5" s="227"/>
      <c r="F5" s="237" t="s">
        <v>16</v>
      </c>
      <c r="G5" s="227"/>
      <c r="H5" s="227"/>
      <c r="I5" s="227"/>
      <c r="J5" s="271"/>
      <c r="K5" s="268"/>
      <c r="L5" s="268"/>
      <c r="M5" s="268"/>
      <c r="N5" s="268"/>
      <c r="O5" s="268"/>
      <c r="P5" s="153"/>
    </row>
    <row r="6" spans="1:23" ht="18" customHeight="1" x14ac:dyDescent="0.3">
      <c r="A6" s="1"/>
      <c r="B6" s="238" t="s">
        <v>17</v>
      </c>
      <c r="C6" s="227"/>
      <c r="D6" s="237" t="s">
        <v>18</v>
      </c>
      <c r="E6" s="227"/>
      <c r="F6" s="237" t="s">
        <v>19</v>
      </c>
      <c r="G6" s="237" t="s">
        <v>20</v>
      </c>
      <c r="H6" s="227"/>
      <c r="I6" s="227"/>
      <c r="J6" s="271"/>
      <c r="K6" s="268"/>
      <c r="L6" s="268"/>
      <c r="M6" s="268"/>
      <c r="N6" s="268"/>
      <c r="O6" s="268"/>
      <c r="P6" s="153"/>
    </row>
    <row r="7" spans="1:23" ht="19.95" customHeight="1" x14ac:dyDescent="0.3">
      <c r="A7" s="1"/>
      <c r="B7" s="308" t="s">
        <v>21</v>
      </c>
      <c r="C7" s="309"/>
      <c r="D7" s="309"/>
      <c r="E7" s="309"/>
      <c r="F7" s="309"/>
      <c r="G7" s="309"/>
      <c r="H7" s="309"/>
      <c r="I7" s="239"/>
      <c r="J7" s="272"/>
      <c r="K7" s="268"/>
      <c r="L7" s="268"/>
      <c r="M7" s="268"/>
      <c r="N7" s="268"/>
      <c r="O7" s="268"/>
      <c r="P7" s="153"/>
    </row>
    <row r="8" spans="1:23" ht="18" customHeight="1" x14ac:dyDescent="0.3">
      <c r="A8" s="1"/>
      <c r="B8" s="238" t="s">
        <v>24</v>
      </c>
      <c r="C8" s="227"/>
      <c r="D8" s="227"/>
      <c r="E8" s="227"/>
      <c r="F8" s="237" t="s">
        <v>25</v>
      </c>
      <c r="G8" s="227"/>
      <c r="H8" s="227"/>
      <c r="I8" s="227"/>
      <c r="J8" s="271"/>
      <c r="K8" s="268"/>
      <c r="L8" s="268"/>
      <c r="M8" s="268"/>
      <c r="N8" s="268"/>
      <c r="O8" s="268"/>
      <c r="P8" s="153"/>
    </row>
    <row r="9" spans="1:23" ht="19.95" customHeight="1" x14ac:dyDescent="0.3">
      <c r="A9" s="1"/>
      <c r="B9" s="308" t="s">
        <v>22</v>
      </c>
      <c r="C9" s="309"/>
      <c r="D9" s="309"/>
      <c r="E9" s="309"/>
      <c r="F9" s="309"/>
      <c r="G9" s="309"/>
      <c r="H9" s="309"/>
      <c r="I9" s="239"/>
      <c r="J9" s="272"/>
      <c r="K9" s="268"/>
      <c r="L9" s="268"/>
      <c r="M9" s="268"/>
      <c r="N9" s="268"/>
      <c r="O9" s="268"/>
      <c r="P9" s="153"/>
    </row>
    <row r="10" spans="1:23" ht="18" customHeight="1" x14ac:dyDescent="0.3">
      <c r="A10" s="1"/>
      <c r="B10" s="238" t="s">
        <v>24</v>
      </c>
      <c r="C10" s="227"/>
      <c r="D10" s="227"/>
      <c r="E10" s="227"/>
      <c r="F10" s="237" t="s">
        <v>25</v>
      </c>
      <c r="G10" s="227"/>
      <c r="H10" s="227"/>
      <c r="I10" s="227"/>
      <c r="J10" s="271"/>
      <c r="K10" s="268"/>
      <c r="L10" s="268"/>
      <c r="M10" s="268"/>
      <c r="N10" s="268"/>
      <c r="O10" s="268"/>
      <c r="P10" s="153"/>
    </row>
    <row r="11" spans="1:23" ht="19.95" customHeight="1" x14ac:dyDescent="0.3">
      <c r="A11" s="1"/>
      <c r="B11" s="308" t="s">
        <v>23</v>
      </c>
      <c r="C11" s="309"/>
      <c r="D11" s="309"/>
      <c r="E11" s="309"/>
      <c r="F11" s="309"/>
      <c r="G11" s="309"/>
      <c r="H11" s="309"/>
      <c r="I11" s="239"/>
      <c r="J11" s="272"/>
      <c r="K11" s="268"/>
      <c r="L11" s="268"/>
      <c r="M11" s="268"/>
      <c r="N11" s="268"/>
      <c r="O11" s="268"/>
      <c r="P11" s="153"/>
    </row>
    <row r="12" spans="1:23" ht="18" customHeight="1" x14ac:dyDescent="0.3">
      <c r="A12" s="1"/>
      <c r="B12" s="238" t="s">
        <v>24</v>
      </c>
      <c r="C12" s="227"/>
      <c r="D12" s="227"/>
      <c r="E12" s="227"/>
      <c r="F12" s="237" t="s">
        <v>25</v>
      </c>
      <c r="G12" s="227"/>
      <c r="H12" s="227"/>
      <c r="I12" s="227"/>
      <c r="J12" s="271"/>
      <c r="K12" s="268"/>
      <c r="L12" s="268"/>
      <c r="M12" s="268"/>
      <c r="N12" s="268"/>
      <c r="O12" s="268"/>
      <c r="P12" s="153"/>
    </row>
    <row r="13" spans="1:23" ht="18" customHeight="1" x14ac:dyDescent="0.3">
      <c r="A13" s="1"/>
      <c r="B13" s="234"/>
      <c r="C13" s="127"/>
      <c r="D13" s="127"/>
      <c r="E13" s="127"/>
      <c r="F13" s="127"/>
      <c r="G13" s="127"/>
      <c r="H13" s="127"/>
      <c r="I13" s="127"/>
      <c r="J13" s="273"/>
      <c r="K13" s="268"/>
      <c r="L13" s="268"/>
      <c r="M13" s="268"/>
      <c r="N13" s="268"/>
      <c r="O13" s="268"/>
      <c r="P13" s="153"/>
    </row>
    <row r="14" spans="1:23" ht="18" customHeight="1" x14ac:dyDescent="0.3">
      <c r="A14" s="1"/>
      <c r="B14" s="244" t="s">
        <v>6</v>
      </c>
      <c r="C14" s="252" t="s">
        <v>47</v>
      </c>
      <c r="D14" s="248" t="s">
        <v>48</v>
      </c>
      <c r="E14" s="242" t="s">
        <v>49</v>
      </c>
      <c r="F14" s="310" t="s">
        <v>31</v>
      </c>
      <c r="G14" s="295"/>
      <c r="H14" s="232"/>
      <c r="I14" s="240"/>
      <c r="J14" s="274"/>
      <c r="K14" s="268"/>
      <c r="L14" s="268"/>
      <c r="M14" s="268"/>
      <c r="N14" s="268"/>
      <c r="O14" s="268"/>
      <c r="P14" s="153"/>
    </row>
    <row r="15" spans="1:23" ht="18" customHeight="1" x14ac:dyDescent="0.3">
      <c r="A15" s="1"/>
      <c r="B15" s="212" t="s">
        <v>26</v>
      </c>
      <c r="C15" s="253">
        <f>'SO 15317'!C15</f>
        <v>0</v>
      </c>
      <c r="D15" s="249">
        <f>'SO 15317'!D15</f>
        <v>0</v>
      </c>
      <c r="E15" s="241">
        <f>'SO 15317'!E15</f>
        <v>0</v>
      </c>
      <c r="F15" s="293" t="s">
        <v>32</v>
      </c>
      <c r="G15" s="285"/>
      <c r="H15" s="230"/>
      <c r="I15" s="256">
        <f>Rekapitulácia!F8</f>
        <v>0</v>
      </c>
      <c r="J15" s="201"/>
      <c r="K15" s="268"/>
      <c r="L15" s="268"/>
      <c r="M15" s="268"/>
      <c r="N15" s="268"/>
      <c r="O15" s="268"/>
      <c r="P15" s="153"/>
    </row>
    <row r="16" spans="1:23" ht="18" customHeight="1" x14ac:dyDescent="0.3">
      <c r="A16" s="1"/>
      <c r="B16" s="244" t="s">
        <v>27</v>
      </c>
      <c r="C16" s="260">
        <f>'SO 15317'!C16</f>
        <v>0</v>
      </c>
      <c r="D16" s="261">
        <f>'SO 15317'!D16</f>
        <v>0</v>
      </c>
      <c r="E16" s="246">
        <f>'SO 15317'!E16</f>
        <v>0</v>
      </c>
      <c r="F16" s="294" t="s">
        <v>33</v>
      </c>
      <c r="G16" s="295"/>
      <c r="H16" s="233"/>
      <c r="I16" s="262">
        <f>Rekapitulácia!E8</f>
        <v>0</v>
      </c>
      <c r="J16" s="274"/>
      <c r="K16" s="268"/>
      <c r="L16" s="268"/>
      <c r="M16" s="268"/>
      <c r="N16" s="268"/>
      <c r="O16" s="268"/>
      <c r="P16" s="153"/>
    </row>
    <row r="17" spans="1:23" ht="18" customHeight="1" x14ac:dyDescent="0.3">
      <c r="A17" s="1"/>
      <c r="B17" s="212" t="s">
        <v>28</v>
      </c>
      <c r="C17" s="253">
        <f>'SO 15317'!C17</f>
        <v>0</v>
      </c>
      <c r="D17" s="249">
        <f>'SO 15317'!D17</f>
        <v>0</v>
      </c>
      <c r="E17" s="241">
        <f>'SO 15317'!E17</f>
        <v>0</v>
      </c>
      <c r="F17" s="296" t="s">
        <v>34</v>
      </c>
      <c r="G17" s="297"/>
      <c r="H17" s="231"/>
      <c r="I17" s="256">
        <f>Rekapitulácia!D8</f>
        <v>0</v>
      </c>
      <c r="J17" s="201"/>
      <c r="K17" s="268"/>
      <c r="L17" s="268"/>
      <c r="M17" s="268"/>
      <c r="N17" s="268"/>
      <c r="O17" s="268"/>
      <c r="P17" s="153"/>
    </row>
    <row r="18" spans="1:23" ht="18" customHeight="1" x14ac:dyDescent="0.3">
      <c r="A18" s="1"/>
      <c r="B18" s="238" t="s">
        <v>29</v>
      </c>
      <c r="C18" s="254">
        <f>'SO 15317'!C18</f>
        <v>0</v>
      </c>
      <c r="D18" s="250">
        <f>'SO 15317'!D18</f>
        <v>0</v>
      </c>
      <c r="E18" s="228">
        <f>'SO 15317'!E18</f>
        <v>0</v>
      </c>
      <c r="F18" s="298"/>
      <c r="G18" s="287"/>
      <c r="H18" s="229"/>
      <c r="I18" s="257"/>
      <c r="J18" s="271"/>
      <c r="K18" s="268"/>
      <c r="L18" s="268"/>
      <c r="M18" s="268"/>
      <c r="N18" s="268"/>
      <c r="O18" s="268"/>
      <c r="P18" s="153"/>
    </row>
    <row r="19" spans="1:23" ht="18" customHeight="1" x14ac:dyDescent="0.3">
      <c r="A19" s="1"/>
      <c r="B19" s="238" t="s">
        <v>30</v>
      </c>
      <c r="C19" s="255"/>
      <c r="D19" s="251"/>
      <c r="E19" s="243">
        <f>SUM(E15:E18)</f>
        <v>0</v>
      </c>
      <c r="F19" s="299" t="s">
        <v>30</v>
      </c>
      <c r="G19" s="300"/>
      <c r="H19" s="229"/>
      <c r="I19" s="258">
        <f>SUM(I15:I18)</f>
        <v>0</v>
      </c>
      <c r="J19" s="271"/>
      <c r="K19" s="268"/>
      <c r="L19" s="268"/>
      <c r="M19" s="268"/>
      <c r="N19" s="268"/>
      <c r="O19" s="268"/>
      <c r="P19" s="153"/>
    </row>
    <row r="20" spans="1:23" ht="18" customHeight="1" x14ac:dyDescent="0.3">
      <c r="A20" s="1"/>
      <c r="B20" s="244" t="s">
        <v>40</v>
      </c>
      <c r="C20" s="247"/>
      <c r="D20" s="247"/>
      <c r="E20" s="263"/>
      <c r="F20" s="291" t="s">
        <v>40</v>
      </c>
      <c r="G20" s="295"/>
      <c r="H20" s="233"/>
      <c r="I20" s="259"/>
      <c r="J20" s="274"/>
      <c r="K20" s="268"/>
      <c r="L20" s="268"/>
      <c r="M20" s="268"/>
      <c r="N20" s="268"/>
      <c r="O20" s="268"/>
      <c r="P20" s="153"/>
    </row>
    <row r="21" spans="1:23" ht="18" customHeight="1" x14ac:dyDescent="0.3">
      <c r="A21" s="1"/>
      <c r="B21" s="212" t="s">
        <v>152</v>
      </c>
      <c r="C21" s="231"/>
      <c r="D21" s="231"/>
      <c r="E21" s="241">
        <f>'SO 15317'!E21</f>
        <v>0</v>
      </c>
      <c r="F21" s="286" t="s">
        <v>155</v>
      </c>
      <c r="G21" s="287"/>
      <c r="H21" s="231"/>
      <c r="I21" s="256">
        <f>'SO 15317'!P21</f>
        <v>0</v>
      </c>
      <c r="J21" s="201"/>
      <c r="K21" s="268"/>
      <c r="L21" s="268"/>
      <c r="M21" s="268"/>
      <c r="N21" s="268"/>
      <c r="O21" s="268"/>
      <c r="P21" s="153"/>
    </row>
    <row r="22" spans="1:23" ht="18" customHeight="1" x14ac:dyDescent="0.3">
      <c r="A22" s="1"/>
      <c r="B22" s="238" t="s">
        <v>153</v>
      </c>
      <c r="C22" s="229"/>
      <c r="D22" s="229"/>
      <c r="E22" s="228">
        <f>'SO 15317'!E22</f>
        <v>0</v>
      </c>
      <c r="F22" s="286" t="s">
        <v>156</v>
      </c>
      <c r="G22" s="287"/>
      <c r="H22" s="229"/>
      <c r="I22" s="257">
        <f>'SO 15317'!P22</f>
        <v>0</v>
      </c>
      <c r="J22" s="271"/>
      <c r="K22" s="268"/>
      <c r="L22" s="268"/>
      <c r="M22" s="268"/>
      <c r="N22" s="268"/>
      <c r="O22" s="268"/>
      <c r="P22" s="153"/>
      <c r="V22" s="53"/>
      <c r="W22" s="53"/>
    </row>
    <row r="23" spans="1:23" ht="18" customHeight="1" x14ac:dyDescent="0.3">
      <c r="A23" s="1"/>
      <c r="B23" s="238" t="s">
        <v>154</v>
      </c>
      <c r="C23" s="229"/>
      <c r="D23" s="229"/>
      <c r="E23" s="228">
        <f>'SO 15317'!E23</f>
        <v>0</v>
      </c>
      <c r="F23" s="286" t="s">
        <v>157</v>
      </c>
      <c r="G23" s="287"/>
      <c r="H23" s="229"/>
      <c r="I23" s="257">
        <f>'SO 15317'!P23</f>
        <v>0</v>
      </c>
      <c r="J23" s="271"/>
      <c r="K23" s="268"/>
      <c r="L23" s="268"/>
      <c r="M23" s="268"/>
      <c r="N23" s="268"/>
      <c r="O23" s="268"/>
      <c r="P23" s="153"/>
      <c r="V23" s="53"/>
      <c r="W23" s="53"/>
    </row>
    <row r="24" spans="1:23" ht="18" customHeight="1" x14ac:dyDescent="0.3">
      <c r="A24" s="1"/>
      <c r="B24" s="235"/>
      <c r="C24" s="229"/>
      <c r="D24" s="229"/>
      <c r="E24" s="229"/>
      <c r="F24" s="288"/>
      <c r="G24" s="287"/>
      <c r="H24" s="229"/>
      <c r="I24" s="235"/>
      <c r="J24" s="271"/>
      <c r="K24" s="268"/>
      <c r="L24" s="268"/>
      <c r="M24" s="268"/>
      <c r="N24" s="268"/>
      <c r="O24" s="268"/>
      <c r="P24" s="153"/>
      <c r="V24" s="53"/>
      <c r="W24" s="53"/>
    </row>
    <row r="25" spans="1:23" ht="18" customHeight="1" x14ac:dyDescent="0.3">
      <c r="A25" s="1"/>
      <c r="B25" s="238"/>
      <c r="C25" s="229"/>
      <c r="D25" s="229"/>
      <c r="E25" s="229"/>
      <c r="F25" s="289" t="s">
        <v>30</v>
      </c>
      <c r="G25" s="290"/>
      <c r="H25" s="229"/>
      <c r="I25" s="258">
        <f>SUM(E21:E24)+SUM(I21:I24)</f>
        <v>0</v>
      </c>
      <c r="J25" s="271"/>
      <c r="K25" s="268"/>
      <c r="L25" s="268"/>
      <c r="M25" s="268"/>
      <c r="N25" s="268"/>
      <c r="O25" s="268"/>
      <c r="P25" s="153"/>
    </row>
    <row r="26" spans="1:23" ht="18" customHeight="1" x14ac:dyDescent="0.3">
      <c r="A26" s="1"/>
      <c r="B26" s="211" t="s">
        <v>52</v>
      </c>
      <c r="C26" s="132"/>
      <c r="D26" s="132"/>
      <c r="E26" s="265"/>
      <c r="F26" s="291" t="s">
        <v>35</v>
      </c>
      <c r="G26" s="292"/>
      <c r="H26" s="132"/>
      <c r="I26" s="234"/>
      <c r="J26" s="273"/>
      <c r="K26" s="268"/>
      <c r="L26" s="268"/>
      <c r="M26" s="268"/>
      <c r="N26" s="268"/>
      <c r="O26" s="268"/>
      <c r="P26" s="153"/>
    </row>
    <row r="27" spans="1:23" ht="18" customHeight="1" x14ac:dyDescent="0.3">
      <c r="A27" s="1"/>
      <c r="B27" s="208"/>
      <c r="C27" s="1"/>
      <c r="D27" s="1"/>
      <c r="E27" s="266"/>
      <c r="F27" s="279" t="s">
        <v>36</v>
      </c>
      <c r="G27" s="280"/>
      <c r="H27" s="133"/>
      <c r="I27" s="256">
        <f>E19+I19+I25</f>
        <v>0</v>
      </c>
      <c r="J27" s="201"/>
      <c r="K27" s="268"/>
      <c r="L27" s="268"/>
      <c r="M27" s="268"/>
      <c r="N27" s="268"/>
      <c r="O27" s="268"/>
      <c r="P27" s="153"/>
    </row>
    <row r="28" spans="1:23" ht="18" customHeight="1" x14ac:dyDescent="0.3">
      <c r="A28" s="1"/>
      <c r="B28" s="208"/>
      <c r="C28" s="1"/>
      <c r="D28" s="1"/>
      <c r="E28" s="266"/>
      <c r="F28" s="281" t="s">
        <v>37</v>
      </c>
      <c r="G28" s="282"/>
      <c r="H28" s="246">
        <f>Rekapitulácia!B9</f>
        <v>0</v>
      </c>
      <c r="I28" s="244">
        <f>ROUND(((ROUND(H28,2)*20)/100),2)*1</f>
        <v>0</v>
      </c>
      <c r="J28" s="274"/>
      <c r="K28" s="268"/>
      <c r="L28" s="268"/>
      <c r="M28" s="268"/>
      <c r="N28" s="268"/>
      <c r="O28" s="268"/>
      <c r="P28" s="152"/>
    </row>
    <row r="29" spans="1:23" ht="18" customHeight="1" x14ac:dyDescent="0.3">
      <c r="A29" s="1"/>
      <c r="B29" s="208"/>
      <c r="C29" s="1"/>
      <c r="D29" s="1"/>
      <c r="E29" s="266"/>
      <c r="F29" s="283" t="s">
        <v>38</v>
      </c>
      <c r="G29" s="284"/>
      <c r="H29" s="241">
        <f>Rekapitulácia!B10</f>
        <v>0</v>
      </c>
      <c r="I29" s="212">
        <f>ROUND(((ROUND(H29,2)*0)/100),2)</f>
        <v>0</v>
      </c>
      <c r="J29" s="201"/>
      <c r="K29" s="268"/>
      <c r="L29" s="268"/>
      <c r="M29" s="268"/>
      <c r="N29" s="268"/>
      <c r="O29" s="268"/>
      <c r="P29" s="152"/>
    </row>
    <row r="30" spans="1:23" ht="18" customHeight="1" x14ac:dyDescent="0.3">
      <c r="A30" s="1"/>
      <c r="B30" s="208"/>
      <c r="C30" s="1"/>
      <c r="D30" s="1"/>
      <c r="E30" s="266"/>
      <c r="F30" s="281" t="s">
        <v>39</v>
      </c>
      <c r="G30" s="282"/>
      <c r="H30" s="233"/>
      <c r="I30" s="264">
        <f>SUM(I27:I29)</f>
        <v>0</v>
      </c>
      <c r="J30" s="274"/>
      <c r="K30" s="268"/>
      <c r="L30" s="268"/>
      <c r="M30" s="268"/>
      <c r="N30" s="268"/>
      <c r="O30" s="268"/>
      <c r="P30" s="153"/>
    </row>
    <row r="31" spans="1:23" ht="18" customHeight="1" x14ac:dyDescent="0.3">
      <c r="A31" s="1"/>
      <c r="B31" s="208"/>
      <c r="C31" s="1"/>
      <c r="D31" s="1"/>
      <c r="E31" s="267"/>
      <c r="F31" s="280"/>
      <c r="G31" s="285"/>
      <c r="H31" s="231"/>
      <c r="I31" s="208"/>
      <c r="J31" s="201"/>
      <c r="K31" s="268"/>
      <c r="L31" s="268"/>
      <c r="M31" s="268"/>
      <c r="N31" s="268"/>
      <c r="O31" s="268"/>
      <c r="P31" s="153"/>
    </row>
    <row r="32" spans="1:23" ht="18" customHeight="1" x14ac:dyDescent="0.3">
      <c r="A32" s="1"/>
      <c r="B32" s="211" t="s">
        <v>50</v>
      </c>
      <c r="C32" s="127"/>
      <c r="D32" s="127"/>
      <c r="E32" s="245" t="s">
        <v>51</v>
      </c>
      <c r="F32" s="230"/>
      <c r="G32" s="127"/>
      <c r="H32" s="132"/>
      <c r="I32" s="127"/>
      <c r="J32" s="273"/>
      <c r="K32" s="268"/>
      <c r="L32" s="268"/>
      <c r="M32" s="268"/>
      <c r="N32" s="268"/>
      <c r="O32" s="268"/>
      <c r="P32" s="153"/>
    </row>
    <row r="33" spans="1:23" ht="18" customHeight="1" x14ac:dyDescent="0.3">
      <c r="A33" s="1"/>
      <c r="B33" s="208"/>
      <c r="C33" s="1"/>
      <c r="D33" s="1"/>
      <c r="E33" s="1"/>
      <c r="F33" s="1"/>
      <c r="G33" s="1"/>
      <c r="H33" s="1"/>
      <c r="I33" s="1"/>
      <c r="J33" s="201"/>
      <c r="K33" s="268"/>
      <c r="L33" s="268"/>
      <c r="M33" s="268"/>
      <c r="N33" s="268"/>
      <c r="O33" s="268"/>
      <c r="P33" s="153"/>
    </row>
    <row r="34" spans="1:23" ht="18" customHeight="1" x14ac:dyDescent="0.3">
      <c r="A34" s="1"/>
      <c r="B34" s="208"/>
      <c r="C34" s="1"/>
      <c r="D34" s="1"/>
      <c r="E34" s="1"/>
      <c r="F34" s="1"/>
      <c r="G34" s="1"/>
      <c r="H34" s="1"/>
      <c r="I34" s="1"/>
      <c r="J34" s="201"/>
      <c r="K34" s="268"/>
      <c r="L34" s="268"/>
      <c r="M34" s="268"/>
      <c r="N34" s="268"/>
      <c r="O34" s="268"/>
      <c r="P34" s="153"/>
    </row>
    <row r="35" spans="1:23" ht="18" customHeight="1" x14ac:dyDescent="0.3">
      <c r="A35" s="1"/>
      <c r="B35" s="208"/>
      <c r="C35" s="1"/>
      <c r="D35" s="1"/>
      <c r="E35" s="1"/>
      <c r="F35" s="1"/>
      <c r="G35" s="1"/>
      <c r="H35" s="1"/>
      <c r="I35" s="1"/>
      <c r="J35" s="201"/>
      <c r="K35" s="268"/>
      <c r="L35" s="268"/>
      <c r="M35" s="268"/>
      <c r="N35" s="268"/>
      <c r="O35" s="268"/>
      <c r="P35" s="153"/>
    </row>
    <row r="36" spans="1:23" ht="18" customHeight="1" x14ac:dyDescent="0.3">
      <c r="A36" s="1"/>
      <c r="B36" s="208"/>
      <c r="C36" s="1"/>
      <c r="D36" s="1"/>
      <c r="E36" s="1"/>
      <c r="F36" s="1"/>
      <c r="G36" s="1"/>
      <c r="H36" s="1"/>
      <c r="I36" s="1"/>
      <c r="J36" s="201"/>
      <c r="K36" s="268"/>
      <c r="L36" s="268"/>
      <c r="M36" s="268"/>
      <c r="N36" s="268"/>
      <c r="O36" s="268"/>
      <c r="P36" s="153"/>
    </row>
    <row r="37" spans="1:23" ht="18" customHeight="1" x14ac:dyDescent="0.3">
      <c r="A37" s="1"/>
      <c r="B37" s="208"/>
      <c r="C37" s="1"/>
      <c r="D37" s="1"/>
      <c r="E37" s="1"/>
      <c r="F37" s="1"/>
      <c r="G37" s="1"/>
      <c r="H37" s="1"/>
      <c r="I37" s="1"/>
      <c r="J37" s="201"/>
      <c r="K37" s="268"/>
      <c r="L37" s="268"/>
      <c r="M37" s="268"/>
      <c r="N37" s="268"/>
      <c r="O37" s="268"/>
      <c r="P37" s="153"/>
    </row>
    <row r="38" spans="1:23" ht="18" customHeight="1" x14ac:dyDescent="0.3">
      <c r="A38" s="1"/>
      <c r="B38" s="269"/>
      <c r="C38" s="270"/>
      <c r="D38" s="270"/>
      <c r="E38" s="270"/>
      <c r="F38" s="270"/>
      <c r="G38" s="270"/>
      <c r="H38" s="270"/>
      <c r="I38" s="270"/>
      <c r="J38" s="275"/>
      <c r="K38" s="268"/>
      <c r="L38" s="268"/>
      <c r="M38" s="268"/>
      <c r="N38" s="268"/>
      <c r="O38" s="268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1FBAF-DE13-45A2-9AA0-7695FE155338}">
  <dimension ref="A1:AA129"/>
  <sheetViews>
    <sheetView workbookViewId="0">
      <pane ySplit="1" topLeftCell="A114" activePane="bottomLeft" state="frozen"/>
      <selection pane="bottomLeft" activeCell="H81" sqref="H81:H12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8" t="s">
        <v>13</v>
      </c>
      <c r="C1" s="331"/>
      <c r="D1" s="12"/>
      <c r="E1" s="379" t="s">
        <v>0</v>
      </c>
      <c r="F1" s="380"/>
      <c r="G1" s="13"/>
      <c r="H1" s="330" t="s">
        <v>66</v>
      </c>
      <c r="I1" s="331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1" t="s">
        <v>13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3"/>
      <c r="R2" s="383"/>
      <c r="S2" s="383"/>
      <c r="T2" s="383"/>
      <c r="U2" s="383"/>
      <c r="V2" s="384"/>
      <c r="W2" s="53"/>
    </row>
    <row r="3" spans="1:23" ht="18" customHeight="1" x14ac:dyDescent="0.3">
      <c r="A3" s="15"/>
      <c r="B3" s="385" t="s">
        <v>1</v>
      </c>
      <c r="C3" s="386"/>
      <c r="D3" s="386"/>
      <c r="E3" s="386"/>
      <c r="F3" s="386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8"/>
      <c r="W3" s="53"/>
    </row>
    <row r="4" spans="1:23" ht="18" customHeight="1" x14ac:dyDescent="0.3">
      <c r="A4" s="15"/>
      <c r="B4" s="43" t="s">
        <v>14</v>
      </c>
      <c r="C4" s="32"/>
      <c r="D4" s="25"/>
      <c r="E4" s="25"/>
      <c r="F4" s="44" t="s">
        <v>15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16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17</v>
      </c>
      <c r="C6" s="32"/>
      <c r="D6" s="44" t="s">
        <v>18</v>
      </c>
      <c r="E6" s="25"/>
      <c r="F6" s="44" t="s">
        <v>19</v>
      </c>
      <c r="G6" s="44" t="s">
        <v>20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89" t="s">
        <v>21</v>
      </c>
      <c r="C7" s="390"/>
      <c r="D7" s="390"/>
      <c r="E7" s="390"/>
      <c r="F7" s="390"/>
      <c r="G7" s="390"/>
      <c r="H7" s="39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24</v>
      </c>
      <c r="C8" s="46"/>
      <c r="D8" s="28"/>
      <c r="E8" s="28"/>
      <c r="F8" s="50" t="s">
        <v>25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9" t="s">
        <v>22</v>
      </c>
      <c r="C9" s="370"/>
      <c r="D9" s="370"/>
      <c r="E9" s="370"/>
      <c r="F9" s="370"/>
      <c r="G9" s="370"/>
      <c r="H9" s="371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24</v>
      </c>
      <c r="C10" s="32"/>
      <c r="D10" s="25"/>
      <c r="E10" s="25"/>
      <c r="F10" s="44" t="s">
        <v>25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9" t="s">
        <v>23</v>
      </c>
      <c r="C11" s="370"/>
      <c r="D11" s="370"/>
      <c r="E11" s="370"/>
      <c r="F11" s="370"/>
      <c r="G11" s="370"/>
      <c r="H11" s="371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24</v>
      </c>
      <c r="C12" s="32"/>
      <c r="D12" s="25"/>
      <c r="E12" s="25"/>
      <c r="F12" s="44" t="s">
        <v>25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47</v>
      </c>
      <c r="D14" s="61" t="s">
        <v>48</v>
      </c>
      <c r="E14" s="66" t="s">
        <v>49</v>
      </c>
      <c r="F14" s="372" t="s">
        <v>31</v>
      </c>
      <c r="G14" s="373"/>
      <c r="H14" s="364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26</v>
      </c>
      <c r="C15" s="63"/>
      <c r="D15" s="58"/>
      <c r="E15" s="67"/>
      <c r="F15" s="374" t="s">
        <v>32</v>
      </c>
      <c r="G15" s="366"/>
      <c r="H15" s="349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27</v>
      </c>
      <c r="C16" s="92">
        <f>'SO 15317'!E62</f>
        <v>0</v>
      </c>
      <c r="D16" s="93">
        <f>'SO 15317'!F62</f>
        <v>0</v>
      </c>
      <c r="E16" s="94">
        <f>'SO 15317'!G62</f>
        <v>0</v>
      </c>
      <c r="F16" s="375" t="s">
        <v>33</v>
      </c>
      <c r="G16" s="366"/>
      <c r="H16" s="349"/>
      <c r="I16" s="25"/>
      <c r="J16" s="25"/>
      <c r="K16" s="26"/>
      <c r="L16" s="26"/>
      <c r="M16" s="26"/>
      <c r="N16" s="26"/>
      <c r="O16" s="74"/>
      <c r="P16" s="83">
        <f>(SUM(Z79:Z128))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28</v>
      </c>
      <c r="C17" s="63"/>
      <c r="D17" s="58"/>
      <c r="E17" s="67"/>
      <c r="F17" s="376" t="s">
        <v>34</v>
      </c>
      <c r="G17" s="366"/>
      <c r="H17" s="349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29</v>
      </c>
      <c r="C18" s="64"/>
      <c r="D18" s="59"/>
      <c r="E18" s="68"/>
      <c r="F18" s="377"/>
      <c r="G18" s="368"/>
      <c r="H18" s="349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30</v>
      </c>
      <c r="C19" s="65"/>
      <c r="D19" s="60"/>
      <c r="E19" s="69">
        <f>SUM(E15:E18)</f>
        <v>0</v>
      </c>
      <c r="F19" s="361" t="s">
        <v>30</v>
      </c>
      <c r="G19" s="348"/>
      <c r="H19" s="362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40</v>
      </c>
      <c r="C20" s="57"/>
      <c r="D20" s="95"/>
      <c r="E20" s="96"/>
      <c r="F20" s="350" t="s">
        <v>40</v>
      </c>
      <c r="G20" s="363"/>
      <c r="H20" s="364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41</v>
      </c>
      <c r="C21" s="51"/>
      <c r="D21" s="91"/>
      <c r="E21" s="70">
        <f>((E15*U22*0)+(E16*V22*0)+(E17*W22*0))/100</f>
        <v>0</v>
      </c>
      <c r="F21" s="365" t="s">
        <v>44</v>
      </c>
      <c r="G21" s="366"/>
      <c r="H21" s="349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42</v>
      </c>
      <c r="C22" s="34"/>
      <c r="D22" s="72"/>
      <c r="E22" s="71">
        <f>((E15*U23*0)+(E16*V23*0)+(E17*W23*0))/100</f>
        <v>0</v>
      </c>
      <c r="F22" s="365" t="s">
        <v>45</v>
      </c>
      <c r="G22" s="366"/>
      <c r="H22" s="349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43</v>
      </c>
      <c r="C23" s="34"/>
      <c r="D23" s="72"/>
      <c r="E23" s="71">
        <f>((E15*U24*0)+(E16*V24*0)+(E17*W24*0))/100</f>
        <v>0</v>
      </c>
      <c r="F23" s="365" t="s">
        <v>46</v>
      </c>
      <c r="G23" s="366"/>
      <c r="H23" s="349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7"/>
      <c r="G24" s="368"/>
      <c r="H24" s="349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7" t="s">
        <v>30</v>
      </c>
      <c r="G25" s="348"/>
      <c r="H25" s="349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52</v>
      </c>
      <c r="C26" s="98"/>
      <c r="D26" s="100"/>
      <c r="E26" s="106"/>
      <c r="F26" s="350" t="s">
        <v>35</v>
      </c>
      <c r="G26" s="351"/>
      <c r="H26" s="352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3" t="s">
        <v>36</v>
      </c>
      <c r="G27" s="336"/>
      <c r="H27" s="354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5" t="s">
        <v>37</v>
      </c>
      <c r="G28" s="356"/>
      <c r="H28" s="218">
        <f>P27-SUM('SO 15317'!K79:'SO 15317'!K128)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7" t="s">
        <v>38</v>
      </c>
      <c r="G29" s="358"/>
      <c r="H29" s="33">
        <f>SUM('SO 15317'!K79:'SO 15317'!K128)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9" t="s">
        <v>39</v>
      </c>
      <c r="G30" s="360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6"/>
      <c r="G31" s="337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50</v>
      </c>
      <c r="C32" s="102"/>
      <c r="D32" s="19"/>
      <c r="E32" s="111" t="s">
        <v>51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0" t="s">
        <v>0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2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16" t="s">
        <v>21</v>
      </c>
      <c r="C46" s="317"/>
      <c r="D46" s="317"/>
      <c r="E46" s="318"/>
      <c r="F46" s="343" t="s">
        <v>18</v>
      </c>
      <c r="G46" s="317"/>
      <c r="H46" s="318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16" t="s">
        <v>22</v>
      </c>
      <c r="C47" s="317"/>
      <c r="D47" s="317"/>
      <c r="E47" s="318"/>
      <c r="F47" s="343" t="s">
        <v>16</v>
      </c>
      <c r="G47" s="317"/>
      <c r="H47" s="318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16" t="s">
        <v>23</v>
      </c>
      <c r="C48" s="317"/>
      <c r="D48" s="317"/>
      <c r="E48" s="318"/>
      <c r="F48" s="343" t="s">
        <v>56</v>
      </c>
      <c r="G48" s="317"/>
      <c r="H48" s="318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4" t="s">
        <v>1</v>
      </c>
      <c r="C49" s="345"/>
      <c r="D49" s="345"/>
      <c r="E49" s="345"/>
      <c r="F49" s="345"/>
      <c r="G49" s="345"/>
      <c r="H49" s="345"/>
      <c r="I49" s="346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8" t="s">
        <v>53</v>
      </c>
      <c r="C54" s="339"/>
      <c r="D54" s="129"/>
      <c r="E54" s="129" t="s">
        <v>47</v>
      </c>
      <c r="F54" s="129" t="s">
        <v>48</v>
      </c>
      <c r="G54" s="129" t="s">
        <v>30</v>
      </c>
      <c r="H54" s="129" t="s">
        <v>54</v>
      </c>
      <c r="I54" s="129" t="s">
        <v>55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5" t="s">
        <v>58</v>
      </c>
      <c r="C55" s="322"/>
      <c r="D55" s="322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23" t="s">
        <v>59</v>
      </c>
      <c r="C56" s="324"/>
      <c r="D56" s="324"/>
      <c r="E56" s="140">
        <f>'SO 15317'!L85</f>
        <v>0</v>
      </c>
      <c r="F56" s="140">
        <f>'SO 15317'!M85</f>
        <v>0</v>
      </c>
      <c r="G56" s="140">
        <f>'SO 15317'!I85</f>
        <v>0</v>
      </c>
      <c r="H56" s="141">
        <f>'SO 15317'!S85</f>
        <v>1.84</v>
      </c>
      <c r="I56" s="141">
        <f>'SO 15317'!V85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23" t="s">
        <v>60</v>
      </c>
      <c r="C57" s="324"/>
      <c r="D57" s="324"/>
      <c r="E57" s="140">
        <f>'SO 15317'!L93</f>
        <v>0</v>
      </c>
      <c r="F57" s="140">
        <f>'SO 15317'!M93</f>
        <v>0</v>
      </c>
      <c r="G57" s="140">
        <f>'SO 15317'!I93</f>
        <v>0</v>
      </c>
      <c r="H57" s="141">
        <f>'SO 15317'!S93</f>
        <v>6.7</v>
      </c>
      <c r="I57" s="141">
        <f>'SO 15317'!V93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23" t="s">
        <v>61</v>
      </c>
      <c r="C58" s="324"/>
      <c r="D58" s="324"/>
      <c r="E58" s="140">
        <f>'SO 15317'!L105</f>
        <v>0</v>
      </c>
      <c r="F58" s="140">
        <f>'SO 15317'!M105</f>
        <v>0</v>
      </c>
      <c r="G58" s="140">
        <f>'SO 15317'!I105</f>
        <v>0</v>
      </c>
      <c r="H58" s="141">
        <f>'SO 15317'!S105</f>
        <v>2.06</v>
      </c>
      <c r="I58" s="141">
        <f>'SO 15317'!V105</f>
        <v>2.92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23" t="s">
        <v>62</v>
      </c>
      <c r="C59" s="324"/>
      <c r="D59" s="324"/>
      <c r="E59" s="140">
        <f>'SO 15317'!L110</f>
        <v>0</v>
      </c>
      <c r="F59" s="140">
        <f>'SO 15317'!M110</f>
        <v>0</v>
      </c>
      <c r="G59" s="140">
        <f>'SO 15317'!I110</f>
        <v>0</v>
      </c>
      <c r="H59" s="141">
        <f>'SO 15317'!S110</f>
        <v>0</v>
      </c>
      <c r="I59" s="141">
        <f>'SO 15317'!V110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23" t="s">
        <v>63</v>
      </c>
      <c r="C60" s="324"/>
      <c r="D60" s="324"/>
      <c r="E60" s="140">
        <f>'SO 15317'!L120</f>
        <v>0</v>
      </c>
      <c r="F60" s="140">
        <f>'SO 15317'!M120</f>
        <v>0</v>
      </c>
      <c r="G60" s="140">
        <f>'SO 15317'!I120</f>
        <v>0</v>
      </c>
      <c r="H60" s="141">
        <f>'SO 15317'!S120</f>
        <v>5.38</v>
      </c>
      <c r="I60" s="141">
        <f>'SO 15317'!V120</f>
        <v>0.1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23" t="s">
        <v>64</v>
      </c>
      <c r="C61" s="324"/>
      <c r="D61" s="324"/>
      <c r="E61" s="140">
        <f>'SO 15317'!L126</f>
        <v>0</v>
      </c>
      <c r="F61" s="140">
        <f>'SO 15317'!M126</f>
        <v>0</v>
      </c>
      <c r="G61" s="140">
        <f>'SO 15317'!I126</f>
        <v>0</v>
      </c>
      <c r="H61" s="141">
        <f>'SO 15317'!S126</f>
        <v>0.17</v>
      </c>
      <c r="I61" s="141">
        <f>'SO 15317'!V126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25" t="s">
        <v>58</v>
      </c>
      <c r="C62" s="313"/>
      <c r="D62" s="313"/>
      <c r="E62" s="142">
        <f>'SO 15317'!L128</f>
        <v>0</v>
      </c>
      <c r="F62" s="142">
        <f>'SO 15317'!M128</f>
        <v>0</v>
      </c>
      <c r="G62" s="142">
        <f>'SO 15317'!I128</f>
        <v>0</v>
      </c>
      <c r="H62" s="143">
        <f>'SO 15317'!S128</f>
        <v>16.149999999999999</v>
      </c>
      <c r="I62" s="143">
        <f>'SO 15317'!V128</f>
        <v>3.02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26" t="s">
        <v>65</v>
      </c>
      <c r="C64" s="327"/>
      <c r="D64" s="327"/>
      <c r="E64" s="146">
        <f>'SO 15317'!L129</f>
        <v>0</v>
      </c>
      <c r="F64" s="146">
        <f>'SO 15317'!M129</f>
        <v>0</v>
      </c>
      <c r="G64" s="146">
        <f>'SO 15317'!I129</f>
        <v>0</v>
      </c>
      <c r="H64" s="147">
        <f>'SO 15317'!S129</f>
        <v>16.149999999999999</v>
      </c>
      <c r="I64" s="147">
        <f>'SO 15317'!V129</f>
        <v>3.02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28" t="s">
        <v>66</v>
      </c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32" t="s">
        <v>21</v>
      </c>
      <c r="C70" s="333"/>
      <c r="D70" s="333"/>
      <c r="E70" s="334"/>
      <c r="F70" s="168"/>
      <c r="G70" s="168"/>
      <c r="H70" s="169" t="s">
        <v>77</v>
      </c>
      <c r="I70" s="319" t="s">
        <v>78</v>
      </c>
      <c r="J70" s="320"/>
      <c r="K70" s="320"/>
      <c r="L70" s="320"/>
      <c r="M70" s="320"/>
      <c r="N70" s="320"/>
      <c r="O70" s="320"/>
      <c r="P70" s="321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16" t="s">
        <v>22</v>
      </c>
      <c r="C71" s="317"/>
      <c r="D71" s="317"/>
      <c r="E71" s="318"/>
      <c r="F71" s="164"/>
      <c r="G71" s="164"/>
      <c r="H71" s="165" t="s">
        <v>16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16" t="s">
        <v>23</v>
      </c>
      <c r="C72" s="317"/>
      <c r="D72" s="317"/>
      <c r="E72" s="318"/>
      <c r="F72" s="164"/>
      <c r="G72" s="164"/>
      <c r="H72" s="165" t="s">
        <v>79</v>
      </c>
      <c r="I72" s="165" t="s">
        <v>20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80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14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57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67</v>
      </c>
      <c r="C78" s="129" t="s">
        <v>68</v>
      </c>
      <c r="D78" s="129" t="s">
        <v>69</v>
      </c>
      <c r="E78" s="157"/>
      <c r="F78" s="157" t="s">
        <v>70</v>
      </c>
      <c r="G78" s="157" t="s">
        <v>71</v>
      </c>
      <c r="H78" s="158" t="s">
        <v>72</v>
      </c>
      <c r="I78" s="158" t="s">
        <v>73</v>
      </c>
      <c r="J78" s="158"/>
      <c r="K78" s="158"/>
      <c r="L78" s="158"/>
      <c r="M78" s="158"/>
      <c r="N78" s="158"/>
      <c r="O78" s="158"/>
      <c r="P78" s="158" t="s">
        <v>74</v>
      </c>
      <c r="Q78" s="159"/>
      <c r="R78" s="159"/>
      <c r="S78" s="129" t="s">
        <v>75</v>
      </c>
      <c r="T78" s="160"/>
      <c r="U78" s="160"/>
      <c r="V78" s="129" t="s">
        <v>76</v>
      </c>
      <c r="W78" s="53"/>
    </row>
    <row r="79" spans="1:26" x14ac:dyDescent="0.3">
      <c r="A79" s="10"/>
      <c r="B79" s="211"/>
      <c r="C79" s="171"/>
      <c r="D79" s="322" t="s">
        <v>58</v>
      </c>
      <c r="E79" s="322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>
        <v>711</v>
      </c>
      <c r="D80" s="312" t="s">
        <v>59</v>
      </c>
      <c r="E80" s="312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81</v>
      </c>
      <c r="D81" s="311" t="s">
        <v>82</v>
      </c>
      <c r="E81" s="311"/>
      <c r="F81" s="176" t="s">
        <v>83</v>
      </c>
      <c r="G81" s="177">
        <v>309</v>
      </c>
      <c r="H81" s="176"/>
      <c r="I81" s="176">
        <f>ROUND(G81*(H81),2)</f>
        <v>0</v>
      </c>
      <c r="J81" s="178">
        <f>ROUND(G81*(N81),2)</f>
        <v>642.72</v>
      </c>
      <c r="K81" s="179">
        <f>ROUND(G81*(O81),2)</f>
        <v>0</v>
      </c>
      <c r="L81" s="179">
        <f>ROUND(G81*(H81),2)</f>
        <v>0</v>
      </c>
      <c r="M81" s="179"/>
      <c r="N81" s="179">
        <v>2.08</v>
      </c>
      <c r="O81" s="179"/>
      <c r="P81" s="183">
        <v>4.0000000000000002E-4</v>
      </c>
      <c r="Q81" s="183"/>
      <c r="R81" s="183">
        <v>4.0000000000000002E-4</v>
      </c>
      <c r="S81" s="180">
        <f>ROUND(G81*(P81),3)</f>
        <v>0.124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3">
        <v>2</v>
      </c>
      <c r="C82" s="182" t="s">
        <v>84</v>
      </c>
      <c r="D82" s="311" t="s">
        <v>85</v>
      </c>
      <c r="E82" s="311"/>
      <c r="F82" s="176" t="s">
        <v>83</v>
      </c>
      <c r="G82" s="177">
        <v>36.811999999999998</v>
      </c>
      <c r="H82" s="176"/>
      <c r="I82" s="176">
        <f>ROUND(G82*(H82),2)</f>
        <v>0</v>
      </c>
      <c r="J82" s="178">
        <f>ROUND(G82*(N82),2)</f>
        <v>102.71</v>
      </c>
      <c r="K82" s="179">
        <f>ROUND(G82*(O82),2)</f>
        <v>0</v>
      </c>
      <c r="L82" s="179">
        <f>ROUND(G82*(H82),2)</f>
        <v>0</v>
      </c>
      <c r="M82" s="179"/>
      <c r="N82" s="179">
        <v>2.79</v>
      </c>
      <c r="O82" s="179"/>
      <c r="P82" s="183">
        <v>5.6999999999999998E-4</v>
      </c>
      <c r="Q82" s="183"/>
      <c r="R82" s="183">
        <v>5.6999999999999998E-4</v>
      </c>
      <c r="S82" s="180">
        <f>ROUND(G82*(P82),3)</f>
        <v>2.1000000000000001E-2</v>
      </c>
      <c r="T82" s="180"/>
      <c r="U82" s="180"/>
      <c r="V82" s="198"/>
      <c r="W82" s="53"/>
      <c r="Z82">
        <v>0</v>
      </c>
    </row>
    <row r="83" spans="1:26" ht="25.05" customHeight="1" x14ac:dyDescent="0.3">
      <c r="A83" s="181"/>
      <c r="B83" s="213">
        <v>3</v>
      </c>
      <c r="C83" s="182" t="s">
        <v>86</v>
      </c>
      <c r="D83" s="311" t="s">
        <v>87</v>
      </c>
      <c r="E83" s="311"/>
      <c r="F83" s="176" t="s">
        <v>88</v>
      </c>
      <c r="G83" s="177">
        <v>1.843</v>
      </c>
      <c r="H83" s="176"/>
      <c r="I83" s="176">
        <f>ROUND(G83*(H83),2)</f>
        <v>0</v>
      </c>
      <c r="J83" s="178">
        <f>ROUND(G83*(N83),2)</f>
        <v>56.56</v>
      </c>
      <c r="K83" s="179">
        <f>ROUND(G83*(O83),2)</f>
        <v>0</v>
      </c>
      <c r="L83" s="179">
        <f>ROUND(G83*(H83),2)</f>
        <v>0</v>
      </c>
      <c r="M83" s="179"/>
      <c r="N83" s="179">
        <v>30.69</v>
      </c>
      <c r="O83" s="179"/>
      <c r="P83" s="183"/>
      <c r="Q83" s="183"/>
      <c r="R83" s="183"/>
      <c r="S83" s="180">
        <f>ROUND(G83*(P83),3)</f>
        <v>0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4">
        <v>4</v>
      </c>
      <c r="C84" s="190" t="s">
        <v>89</v>
      </c>
      <c r="D84" s="315" t="s">
        <v>90</v>
      </c>
      <c r="E84" s="315"/>
      <c r="F84" s="185" t="s">
        <v>83</v>
      </c>
      <c r="G84" s="186">
        <v>399.524</v>
      </c>
      <c r="H84" s="185"/>
      <c r="I84" s="185">
        <f>ROUND(G84*(H84),2)</f>
        <v>0</v>
      </c>
      <c r="J84" s="187">
        <f>ROUND(G84*(N84),2)</f>
        <v>1198.57</v>
      </c>
      <c r="K84" s="188">
        <f>ROUND(G84*(O84),2)</f>
        <v>0</v>
      </c>
      <c r="L84" s="188"/>
      <c r="M84" s="188">
        <f>ROUND(G84*(H84),2)</f>
        <v>0</v>
      </c>
      <c r="N84" s="188">
        <v>3</v>
      </c>
      <c r="O84" s="188"/>
      <c r="P84" s="191">
        <v>4.2500000000000003E-3</v>
      </c>
      <c r="Q84" s="191"/>
      <c r="R84" s="191">
        <v>4.2500000000000003E-3</v>
      </c>
      <c r="S84" s="189">
        <f>ROUND(G84*(P84),3)</f>
        <v>1.698</v>
      </c>
      <c r="T84" s="189"/>
      <c r="U84" s="189"/>
      <c r="V84" s="199"/>
      <c r="W84" s="53"/>
      <c r="Z84">
        <v>0</v>
      </c>
    </row>
    <row r="85" spans="1:26" x14ac:dyDescent="0.3">
      <c r="A85" s="10"/>
      <c r="B85" s="212"/>
      <c r="C85" s="174">
        <v>711</v>
      </c>
      <c r="D85" s="312" t="s">
        <v>59</v>
      </c>
      <c r="E85" s="312"/>
      <c r="F85" s="140"/>
      <c r="G85" s="173"/>
      <c r="H85" s="140"/>
      <c r="I85" s="142">
        <f>ROUND((SUM(I80:I84))/1,2)</f>
        <v>0</v>
      </c>
      <c r="J85" s="141"/>
      <c r="K85" s="141"/>
      <c r="L85" s="141">
        <f>ROUND((SUM(L80:L84))/1,2)</f>
        <v>0</v>
      </c>
      <c r="M85" s="141">
        <f>ROUND((SUM(M80:M84))/1,2)</f>
        <v>0</v>
      </c>
      <c r="N85" s="141"/>
      <c r="O85" s="141"/>
      <c r="P85" s="141"/>
      <c r="Q85" s="10"/>
      <c r="R85" s="10"/>
      <c r="S85" s="10">
        <f>ROUND((SUM(S80:S84))/1,2)</f>
        <v>1.84</v>
      </c>
      <c r="T85" s="10"/>
      <c r="U85" s="10"/>
      <c r="V85" s="200">
        <f>ROUND((SUM(V80:V84))/1,2)</f>
        <v>0</v>
      </c>
      <c r="W85" s="217"/>
      <c r="X85" s="139"/>
      <c r="Y85" s="139"/>
      <c r="Z85" s="139"/>
    </row>
    <row r="86" spans="1:26" x14ac:dyDescent="0.3">
      <c r="A86" s="1"/>
      <c r="B86" s="208"/>
      <c r="C86" s="1"/>
      <c r="D86" s="1"/>
      <c r="E86" s="133"/>
      <c r="F86" s="133"/>
      <c r="G86" s="167"/>
      <c r="H86" s="133"/>
      <c r="I86" s="133"/>
      <c r="J86" s="134"/>
      <c r="K86" s="134"/>
      <c r="L86" s="134"/>
      <c r="M86" s="134"/>
      <c r="N86" s="134"/>
      <c r="O86" s="134"/>
      <c r="P86" s="134"/>
      <c r="Q86" s="1"/>
      <c r="R86" s="1"/>
      <c r="S86" s="1"/>
      <c r="T86" s="1"/>
      <c r="U86" s="1"/>
      <c r="V86" s="201"/>
      <c r="W86" s="53"/>
    </row>
    <row r="87" spans="1:26" x14ac:dyDescent="0.3">
      <c r="A87" s="10"/>
      <c r="B87" s="212"/>
      <c r="C87" s="174">
        <v>762</v>
      </c>
      <c r="D87" s="312" t="s">
        <v>60</v>
      </c>
      <c r="E87" s="312"/>
      <c r="F87" s="140"/>
      <c r="G87" s="173"/>
      <c r="H87" s="140"/>
      <c r="I87" s="140"/>
      <c r="J87" s="141"/>
      <c r="K87" s="141"/>
      <c r="L87" s="141"/>
      <c r="M87" s="141"/>
      <c r="N87" s="141"/>
      <c r="O87" s="141"/>
      <c r="P87" s="141"/>
      <c r="Q87" s="10"/>
      <c r="R87" s="10"/>
      <c r="S87" s="10"/>
      <c r="T87" s="10"/>
      <c r="U87" s="10"/>
      <c r="V87" s="197"/>
      <c r="W87" s="217"/>
      <c r="X87" s="139"/>
      <c r="Y87" s="139"/>
      <c r="Z87" s="139"/>
    </row>
    <row r="88" spans="1:26" ht="25.05" customHeight="1" x14ac:dyDescent="0.3">
      <c r="A88" s="181"/>
      <c r="B88" s="213">
        <v>5</v>
      </c>
      <c r="C88" s="182" t="s">
        <v>91</v>
      </c>
      <c r="D88" s="311" t="s">
        <v>92</v>
      </c>
      <c r="E88" s="311"/>
      <c r="F88" s="176" t="s">
        <v>83</v>
      </c>
      <c r="G88" s="177">
        <v>309</v>
      </c>
      <c r="H88" s="176"/>
      <c r="I88" s="176">
        <f>ROUND(G88*(H88),2)</f>
        <v>0</v>
      </c>
      <c r="J88" s="178">
        <f>ROUND(G88*(N88),2)</f>
        <v>1245.27</v>
      </c>
      <c r="K88" s="179">
        <f>ROUND(G88*(O88),2)</f>
        <v>0</v>
      </c>
      <c r="L88" s="179">
        <f>ROUND(G88*(H88),2)</f>
        <v>0</v>
      </c>
      <c r="M88" s="179"/>
      <c r="N88" s="179">
        <v>4.03</v>
      </c>
      <c r="O88" s="179"/>
      <c r="P88" s="183"/>
      <c r="Q88" s="183"/>
      <c r="R88" s="183"/>
      <c r="S88" s="180">
        <f>ROUND(G88*(P88),3)</f>
        <v>0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3">
        <v>6</v>
      </c>
      <c r="C89" s="182" t="s">
        <v>93</v>
      </c>
      <c r="D89" s="311" t="s">
        <v>94</v>
      </c>
      <c r="E89" s="311"/>
      <c r="F89" s="176" t="s">
        <v>83</v>
      </c>
      <c r="G89" s="177">
        <v>618</v>
      </c>
      <c r="H89" s="176"/>
      <c r="I89" s="176">
        <f>ROUND(G89*(H89),2)</f>
        <v>0</v>
      </c>
      <c r="J89" s="178">
        <f>ROUND(G89*(N89),2)</f>
        <v>2768.64</v>
      </c>
      <c r="K89" s="179">
        <f>ROUND(G89*(O89),2)</f>
        <v>0</v>
      </c>
      <c r="L89" s="179">
        <f>ROUND(G89*(H89),2)</f>
        <v>0</v>
      </c>
      <c r="M89" s="179"/>
      <c r="N89" s="179">
        <v>4.4800000000000004</v>
      </c>
      <c r="O89" s="179"/>
      <c r="P89" s="183"/>
      <c r="Q89" s="183"/>
      <c r="R89" s="183"/>
      <c r="S89" s="180">
        <f>ROUND(G89*(P89),3)</f>
        <v>0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7</v>
      </c>
      <c r="C90" s="182" t="s">
        <v>95</v>
      </c>
      <c r="D90" s="311" t="s">
        <v>96</v>
      </c>
      <c r="E90" s="311"/>
      <c r="F90" s="176" t="s">
        <v>88</v>
      </c>
      <c r="G90" s="177">
        <v>6.6980000000000004</v>
      </c>
      <c r="H90" s="176"/>
      <c r="I90" s="176">
        <f>ROUND(G90*(H90),2)</f>
        <v>0</v>
      </c>
      <c r="J90" s="178">
        <f>ROUND(G90*(N90),2)</f>
        <v>323.64999999999998</v>
      </c>
      <c r="K90" s="179">
        <f>ROUND(G90*(O90),2)</f>
        <v>0</v>
      </c>
      <c r="L90" s="179">
        <f>ROUND(G90*(H90),2)</f>
        <v>0</v>
      </c>
      <c r="M90" s="179"/>
      <c r="N90" s="179">
        <v>48.32</v>
      </c>
      <c r="O90" s="179"/>
      <c r="P90" s="183"/>
      <c r="Q90" s="183"/>
      <c r="R90" s="183"/>
      <c r="S90" s="180">
        <f>ROUND(G90*(P90),3)</f>
        <v>0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3">
        <v>8</v>
      </c>
      <c r="C91" s="182" t="s">
        <v>97</v>
      </c>
      <c r="D91" s="311" t="s">
        <v>98</v>
      </c>
      <c r="E91" s="311"/>
      <c r="F91" s="176" t="s">
        <v>99</v>
      </c>
      <c r="G91" s="177">
        <v>820</v>
      </c>
      <c r="H91" s="176"/>
      <c r="I91" s="176">
        <f>ROUND(G91*(H91),2)</f>
        <v>0</v>
      </c>
      <c r="J91" s="178">
        <f>ROUND(G91*(N91),2)</f>
        <v>779</v>
      </c>
      <c r="K91" s="179">
        <f>ROUND(G91*(O91),2)</f>
        <v>0</v>
      </c>
      <c r="L91" s="179">
        <f>ROUND(G91*(H91),2)</f>
        <v>0</v>
      </c>
      <c r="M91" s="179"/>
      <c r="N91" s="179">
        <v>0.95</v>
      </c>
      <c r="O91" s="179"/>
      <c r="P91" s="183"/>
      <c r="Q91" s="183"/>
      <c r="R91" s="183"/>
      <c r="S91" s="180">
        <f>ROUND(G91*(P91),3)</f>
        <v>0</v>
      </c>
      <c r="T91" s="180"/>
      <c r="U91" s="180"/>
      <c r="V91" s="198"/>
      <c r="W91" s="53"/>
      <c r="Z91">
        <v>0</v>
      </c>
    </row>
    <row r="92" spans="1:26" ht="25.05" customHeight="1" x14ac:dyDescent="0.3">
      <c r="A92" s="181"/>
      <c r="B92" s="214">
        <v>9</v>
      </c>
      <c r="C92" s="190" t="s">
        <v>100</v>
      </c>
      <c r="D92" s="315" t="s">
        <v>101</v>
      </c>
      <c r="E92" s="315"/>
      <c r="F92" s="184" t="s">
        <v>102</v>
      </c>
      <c r="G92" s="186">
        <v>12.178000000000001</v>
      </c>
      <c r="H92" s="185"/>
      <c r="I92" s="185">
        <f>ROUND(G92*(H92),2)</f>
        <v>0</v>
      </c>
      <c r="J92" s="184">
        <f>ROUND(G92*(N92),2)</f>
        <v>3227.17</v>
      </c>
      <c r="K92" s="189">
        <f>ROUND(G92*(O92),2)</f>
        <v>0</v>
      </c>
      <c r="L92" s="189"/>
      <c r="M92" s="189">
        <f>ROUND(G92*(H92),2)</f>
        <v>0</v>
      </c>
      <c r="N92" s="189">
        <v>265</v>
      </c>
      <c r="O92" s="189"/>
      <c r="P92" s="191">
        <v>0.55000000000000004</v>
      </c>
      <c r="Q92" s="191"/>
      <c r="R92" s="191">
        <v>0.55000000000000004</v>
      </c>
      <c r="S92" s="189">
        <f>ROUND(G92*(P92),3)</f>
        <v>6.6980000000000004</v>
      </c>
      <c r="T92" s="189"/>
      <c r="U92" s="189"/>
      <c r="V92" s="199"/>
      <c r="W92" s="53"/>
      <c r="Z92">
        <v>0</v>
      </c>
    </row>
    <row r="93" spans="1:26" x14ac:dyDescent="0.3">
      <c r="A93" s="10"/>
      <c r="B93" s="212"/>
      <c r="C93" s="174">
        <v>762</v>
      </c>
      <c r="D93" s="312" t="s">
        <v>60</v>
      </c>
      <c r="E93" s="312"/>
      <c r="F93" s="10"/>
      <c r="G93" s="173"/>
      <c r="H93" s="140"/>
      <c r="I93" s="142">
        <f>ROUND((SUM(I87:I92))/1,2)</f>
        <v>0</v>
      </c>
      <c r="J93" s="10"/>
      <c r="K93" s="10"/>
      <c r="L93" s="10">
        <f>ROUND((SUM(L87:L92))/1,2)</f>
        <v>0</v>
      </c>
      <c r="M93" s="10">
        <f>ROUND((SUM(M87:M92))/1,2)</f>
        <v>0</v>
      </c>
      <c r="N93" s="10"/>
      <c r="O93" s="10"/>
      <c r="P93" s="10"/>
      <c r="Q93" s="10"/>
      <c r="R93" s="10"/>
      <c r="S93" s="10">
        <f>ROUND((SUM(S87:S92))/1,2)</f>
        <v>6.7</v>
      </c>
      <c r="T93" s="10"/>
      <c r="U93" s="10"/>
      <c r="V93" s="200">
        <f>ROUND((SUM(V87:V92))/1,2)</f>
        <v>0</v>
      </c>
      <c r="W93" s="217"/>
      <c r="X93" s="139"/>
      <c r="Y93" s="139"/>
      <c r="Z93" s="139"/>
    </row>
    <row r="94" spans="1:26" x14ac:dyDescent="0.3">
      <c r="A94" s="1"/>
      <c r="B94" s="208"/>
      <c r="C94" s="1"/>
      <c r="D94" s="1"/>
      <c r="E94" s="1"/>
      <c r="F94" s="1"/>
      <c r="G94" s="167"/>
      <c r="H94" s="133"/>
      <c r="I94" s="13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01"/>
      <c r="W94" s="53"/>
    </row>
    <row r="95" spans="1:26" x14ac:dyDescent="0.3">
      <c r="A95" s="10"/>
      <c r="B95" s="212"/>
      <c r="C95" s="174">
        <v>766</v>
      </c>
      <c r="D95" s="312" t="s">
        <v>61</v>
      </c>
      <c r="E95" s="312"/>
      <c r="F95" s="10"/>
      <c r="G95" s="173"/>
      <c r="H95" s="140"/>
      <c r="I95" s="14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97"/>
      <c r="W95" s="217"/>
      <c r="X95" s="139"/>
      <c r="Y95" s="139"/>
      <c r="Z95" s="139"/>
    </row>
    <row r="96" spans="1:26" ht="25.05" customHeight="1" x14ac:dyDescent="0.3">
      <c r="A96" s="181"/>
      <c r="B96" s="213">
        <v>10</v>
      </c>
      <c r="C96" s="182" t="s">
        <v>103</v>
      </c>
      <c r="D96" s="311" t="s">
        <v>104</v>
      </c>
      <c r="E96" s="311"/>
      <c r="F96" s="175" t="s">
        <v>83</v>
      </c>
      <c r="G96" s="177">
        <v>162</v>
      </c>
      <c r="H96" s="176"/>
      <c r="I96" s="176">
        <f t="shared" ref="I96:I104" si="0">ROUND(G96*(H96),2)</f>
        <v>0</v>
      </c>
      <c r="J96" s="175">
        <f t="shared" ref="J96:J104" si="1">ROUND(G96*(N96),2)</f>
        <v>2527.1999999999998</v>
      </c>
      <c r="K96" s="180">
        <f t="shared" ref="K96:K104" si="2">ROUND(G96*(O96),2)</f>
        <v>0</v>
      </c>
      <c r="L96" s="180">
        <f t="shared" ref="L96:L102" si="3">ROUND(G96*(H96),2)</f>
        <v>0</v>
      </c>
      <c r="M96" s="180"/>
      <c r="N96" s="180">
        <v>15.6</v>
      </c>
      <c r="O96" s="180"/>
      <c r="P96" s="183">
        <v>2.0000000000000002E-5</v>
      </c>
      <c r="Q96" s="183"/>
      <c r="R96" s="183">
        <v>2.0000000000000002E-5</v>
      </c>
      <c r="S96" s="180">
        <f t="shared" ref="S96:S104" si="4">ROUND(G96*(P96),3)</f>
        <v>3.0000000000000001E-3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3">
        <v>11</v>
      </c>
      <c r="C97" s="182" t="s">
        <v>105</v>
      </c>
      <c r="D97" s="311" t="s">
        <v>106</v>
      </c>
      <c r="E97" s="311"/>
      <c r="F97" s="175" t="s">
        <v>107</v>
      </c>
      <c r="G97" s="177">
        <v>162</v>
      </c>
      <c r="H97" s="176"/>
      <c r="I97" s="176">
        <f t="shared" si="0"/>
        <v>0</v>
      </c>
      <c r="J97" s="175">
        <f t="shared" si="1"/>
        <v>544.32000000000005</v>
      </c>
      <c r="K97" s="180">
        <f t="shared" si="2"/>
        <v>0</v>
      </c>
      <c r="L97" s="180">
        <f t="shared" si="3"/>
        <v>0</v>
      </c>
      <c r="M97" s="180"/>
      <c r="N97" s="180">
        <v>3.36</v>
      </c>
      <c r="O97" s="180"/>
      <c r="P97" s="183">
        <v>3.0000000000000001E-5</v>
      </c>
      <c r="Q97" s="183"/>
      <c r="R97" s="183">
        <v>3.0000000000000001E-5</v>
      </c>
      <c r="S97" s="180">
        <f t="shared" si="4"/>
        <v>5.0000000000000001E-3</v>
      </c>
      <c r="T97" s="180"/>
      <c r="U97" s="180"/>
      <c r="V97" s="198"/>
      <c r="W97" s="53"/>
      <c r="Z97">
        <v>0</v>
      </c>
    </row>
    <row r="98" spans="1:26" ht="25.05" customHeight="1" x14ac:dyDescent="0.3">
      <c r="A98" s="181"/>
      <c r="B98" s="213">
        <v>12</v>
      </c>
      <c r="C98" s="182" t="s">
        <v>108</v>
      </c>
      <c r="D98" s="311" t="s">
        <v>109</v>
      </c>
      <c r="E98" s="311"/>
      <c r="F98" s="175" t="s">
        <v>88</v>
      </c>
      <c r="G98" s="177">
        <v>2.0590000000000002</v>
      </c>
      <c r="H98" s="176"/>
      <c r="I98" s="176">
        <f t="shared" si="0"/>
        <v>0</v>
      </c>
      <c r="J98" s="175">
        <f t="shared" si="1"/>
        <v>57.57</v>
      </c>
      <c r="K98" s="180">
        <f t="shared" si="2"/>
        <v>0</v>
      </c>
      <c r="L98" s="180">
        <f t="shared" si="3"/>
        <v>0</v>
      </c>
      <c r="M98" s="180"/>
      <c r="N98" s="180">
        <v>27.96</v>
      </c>
      <c r="O98" s="180"/>
      <c r="P98" s="183"/>
      <c r="Q98" s="183"/>
      <c r="R98" s="183"/>
      <c r="S98" s="180">
        <f t="shared" si="4"/>
        <v>0</v>
      </c>
      <c r="T98" s="180"/>
      <c r="U98" s="180"/>
      <c r="V98" s="198"/>
      <c r="W98" s="53"/>
      <c r="Z98">
        <v>0</v>
      </c>
    </row>
    <row r="99" spans="1:26" ht="25.05" customHeight="1" x14ac:dyDescent="0.3">
      <c r="A99" s="181"/>
      <c r="B99" s="213">
        <v>13</v>
      </c>
      <c r="C99" s="182" t="s">
        <v>110</v>
      </c>
      <c r="D99" s="311" t="s">
        <v>111</v>
      </c>
      <c r="E99" s="311"/>
      <c r="F99" s="175" t="s">
        <v>83</v>
      </c>
      <c r="G99" s="177">
        <v>162</v>
      </c>
      <c r="H99" s="176"/>
      <c r="I99" s="176">
        <f t="shared" si="0"/>
        <v>0</v>
      </c>
      <c r="J99" s="175">
        <f t="shared" si="1"/>
        <v>963.9</v>
      </c>
      <c r="K99" s="180">
        <f t="shared" si="2"/>
        <v>0</v>
      </c>
      <c r="L99" s="180">
        <f t="shared" si="3"/>
        <v>0</v>
      </c>
      <c r="M99" s="180"/>
      <c r="N99" s="180">
        <v>5.95</v>
      </c>
      <c r="O99" s="180"/>
      <c r="P99" s="183"/>
      <c r="Q99" s="183"/>
      <c r="R99" s="183"/>
      <c r="S99" s="180">
        <f t="shared" si="4"/>
        <v>0</v>
      </c>
      <c r="T99" s="180"/>
      <c r="U99" s="180"/>
      <c r="V99" s="198">
        <f>ROUND(G99*(X99),3)</f>
        <v>1.62</v>
      </c>
      <c r="W99" s="53"/>
      <c r="X99">
        <v>0.01</v>
      </c>
      <c r="Z99">
        <v>0</v>
      </c>
    </row>
    <row r="100" spans="1:26" ht="25.05" customHeight="1" x14ac:dyDescent="0.3">
      <c r="A100" s="181"/>
      <c r="B100" s="213">
        <v>14</v>
      </c>
      <c r="C100" s="182" t="s">
        <v>112</v>
      </c>
      <c r="D100" s="311" t="s">
        <v>113</v>
      </c>
      <c r="E100" s="311"/>
      <c r="F100" s="175" t="s">
        <v>83</v>
      </c>
      <c r="G100" s="177">
        <v>162</v>
      </c>
      <c r="H100" s="176"/>
      <c r="I100" s="176">
        <f t="shared" si="0"/>
        <v>0</v>
      </c>
      <c r="J100" s="175">
        <f t="shared" si="1"/>
        <v>173.34</v>
      </c>
      <c r="K100" s="180">
        <f t="shared" si="2"/>
        <v>0</v>
      </c>
      <c r="L100" s="180">
        <f t="shared" si="3"/>
        <v>0</v>
      </c>
      <c r="M100" s="180"/>
      <c r="N100" s="180">
        <v>1.07</v>
      </c>
      <c r="O100" s="180"/>
      <c r="P100" s="183"/>
      <c r="Q100" s="183"/>
      <c r="R100" s="183"/>
      <c r="S100" s="180">
        <f t="shared" si="4"/>
        <v>0</v>
      </c>
      <c r="T100" s="180"/>
      <c r="U100" s="180"/>
      <c r="V100" s="198">
        <f>ROUND(G100*(X100),3)</f>
        <v>1.296</v>
      </c>
      <c r="W100" s="53"/>
      <c r="X100">
        <v>8.0000000000000002E-3</v>
      </c>
      <c r="Z100">
        <v>0</v>
      </c>
    </row>
    <row r="101" spans="1:26" ht="25.05" customHeight="1" x14ac:dyDescent="0.3">
      <c r="A101" s="181"/>
      <c r="B101" s="213">
        <v>15</v>
      </c>
      <c r="C101" s="182" t="s">
        <v>114</v>
      </c>
      <c r="D101" s="311" t="s">
        <v>115</v>
      </c>
      <c r="E101" s="311"/>
      <c r="F101" s="175" t="s">
        <v>116</v>
      </c>
      <c r="G101" s="177">
        <v>1</v>
      </c>
      <c r="H101" s="176"/>
      <c r="I101" s="176">
        <f t="shared" si="0"/>
        <v>0</v>
      </c>
      <c r="J101" s="175">
        <f t="shared" si="1"/>
        <v>2.09</v>
      </c>
      <c r="K101" s="180">
        <f t="shared" si="2"/>
        <v>0</v>
      </c>
      <c r="L101" s="180">
        <f t="shared" si="3"/>
        <v>0</v>
      </c>
      <c r="M101" s="180"/>
      <c r="N101" s="180">
        <v>2.09</v>
      </c>
      <c r="O101" s="180"/>
      <c r="P101" s="183"/>
      <c r="Q101" s="183"/>
      <c r="R101" s="183"/>
      <c r="S101" s="180">
        <f t="shared" si="4"/>
        <v>0</v>
      </c>
      <c r="T101" s="180"/>
      <c r="U101" s="180"/>
      <c r="V101" s="198">
        <f>ROUND(G101*(X101),3)</f>
        <v>2E-3</v>
      </c>
      <c r="W101" s="53"/>
      <c r="X101">
        <v>2.2300000000000002E-3</v>
      </c>
      <c r="Z101">
        <v>0</v>
      </c>
    </row>
    <row r="102" spans="1:26" ht="25.05" customHeight="1" x14ac:dyDescent="0.3">
      <c r="A102" s="181"/>
      <c r="B102" s="213">
        <v>16</v>
      </c>
      <c r="C102" s="182" t="s">
        <v>117</v>
      </c>
      <c r="D102" s="311" t="s">
        <v>118</v>
      </c>
      <c r="E102" s="311"/>
      <c r="F102" s="175" t="s">
        <v>116</v>
      </c>
      <c r="G102" s="177">
        <v>10</v>
      </c>
      <c r="H102" s="176"/>
      <c r="I102" s="176">
        <f t="shared" si="0"/>
        <v>0</v>
      </c>
      <c r="J102" s="175">
        <f t="shared" si="1"/>
        <v>245</v>
      </c>
      <c r="K102" s="180">
        <f t="shared" si="2"/>
        <v>0</v>
      </c>
      <c r="L102" s="180">
        <f t="shared" si="3"/>
        <v>0</v>
      </c>
      <c r="M102" s="180"/>
      <c r="N102" s="180">
        <v>24.5</v>
      </c>
      <c r="O102" s="180"/>
      <c r="P102" s="183">
        <v>4.4999999999999998E-2</v>
      </c>
      <c r="Q102" s="183"/>
      <c r="R102" s="183">
        <v>4.4999999999999998E-2</v>
      </c>
      <c r="S102" s="180">
        <f t="shared" si="4"/>
        <v>0.45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4">
        <v>17</v>
      </c>
      <c r="C103" s="190" t="s">
        <v>100</v>
      </c>
      <c r="D103" s="315" t="s">
        <v>119</v>
      </c>
      <c r="E103" s="315"/>
      <c r="F103" s="184" t="s">
        <v>102</v>
      </c>
      <c r="G103" s="186">
        <v>1.1100000000000001</v>
      </c>
      <c r="H103" s="185"/>
      <c r="I103" s="185">
        <f t="shared" si="0"/>
        <v>0</v>
      </c>
      <c r="J103" s="184">
        <f t="shared" si="1"/>
        <v>316.35000000000002</v>
      </c>
      <c r="K103" s="189">
        <f t="shared" si="2"/>
        <v>0</v>
      </c>
      <c r="L103" s="189"/>
      <c r="M103" s="189">
        <f>ROUND(G103*(H103),2)</f>
        <v>0</v>
      </c>
      <c r="N103" s="189">
        <v>285</v>
      </c>
      <c r="O103" s="189"/>
      <c r="P103" s="191">
        <v>0.55000000000000004</v>
      </c>
      <c r="Q103" s="191"/>
      <c r="R103" s="191">
        <v>0.55000000000000004</v>
      </c>
      <c r="S103" s="189">
        <f t="shared" si="4"/>
        <v>0.61099999999999999</v>
      </c>
      <c r="T103" s="189"/>
      <c r="U103" s="189"/>
      <c r="V103" s="199"/>
      <c r="W103" s="53"/>
      <c r="Z103">
        <v>0</v>
      </c>
    </row>
    <row r="104" spans="1:26" ht="25.05" customHeight="1" x14ac:dyDescent="0.3">
      <c r="A104" s="181"/>
      <c r="B104" s="214">
        <v>18</v>
      </c>
      <c r="C104" s="190" t="s">
        <v>120</v>
      </c>
      <c r="D104" s="315" t="s">
        <v>121</v>
      </c>
      <c r="E104" s="315"/>
      <c r="F104" s="184" t="s">
        <v>83</v>
      </c>
      <c r="G104" s="186">
        <v>168.48</v>
      </c>
      <c r="H104" s="185"/>
      <c r="I104" s="185">
        <f t="shared" si="0"/>
        <v>0</v>
      </c>
      <c r="J104" s="184">
        <f t="shared" si="1"/>
        <v>4168.2</v>
      </c>
      <c r="K104" s="189">
        <f t="shared" si="2"/>
        <v>0</v>
      </c>
      <c r="L104" s="189"/>
      <c r="M104" s="189">
        <f>ROUND(G104*(H104),2)</f>
        <v>0</v>
      </c>
      <c r="N104" s="189">
        <v>24.74</v>
      </c>
      <c r="O104" s="189"/>
      <c r="P104" s="191">
        <v>5.8799999999999998E-3</v>
      </c>
      <c r="Q104" s="191"/>
      <c r="R104" s="191">
        <v>5.8799999999999998E-3</v>
      </c>
      <c r="S104" s="189">
        <f t="shared" si="4"/>
        <v>0.99099999999999999</v>
      </c>
      <c r="T104" s="189"/>
      <c r="U104" s="189"/>
      <c r="V104" s="199"/>
      <c r="W104" s="53"/>
      <c r="Z104">
        <v>0</v>
      </c>
    </row>
    <row r="105" spans="1:26" x14ac:dyDescent="0.3">
      <c r="A105" s="10"/>
      <c r="B105" s="212"/>
      <c r="C105" s="174">
        <v>766</v>
      </c>
      <c r="D105" s="312" t="s">
        <v>61</v>
      </c>
      <c r="E105" s="312"/>
      <c r="F105" s="10"/>
      <c r="G105" s="173"/>
      <c r="H105" s="140"/>
      <c r="I105" s="142">
        <f>ROUND((SUM(I95:I104))/1,2)</f>
        <v>0</v>
      </c>
      <c r="J105" s="10"/>
      <c r="K105" s="10"/>
      <c r="L105" s="10">
        <f>ROUND((SUM(L95:L104))/1,2)</f>
        <v>0</v>
      </c>
      <c r="M105" s="10">
        <f>ROUND((SUM(M95:M104))/1,2)</f>
        <v>0</v>
      </c>
      <c r="N105" s="10"/>
      <c r="O105" s="10"/>
      <c r="P105" s="10"/>
      <c r="Q105" s="10"/>
      <c r="R105" s="10"/>
      <c r="S105" s="10">
        <f>ROUND((SUM(S95:S104))/1,2)</f>
        <v>2.06</v>
      </c>
      <c r="T105" s="10"/>
      <c r="U105" s="10"/>
      <c r="V105" s="200">
        <f>ROUND((SUM(V95:V104))/1,2)</f>
        <v>2.92</v>
      </c>
      <c r="W105" s="217"/>
      <c r="X105" s="139"/>
      <c r="Y105" s="139"/>
      <c r="Z105" s="139"/>
    </row>
    <row r="106" spans="1:26" x14ac:dyDescent="0.3">
      <c r="A106" s="1"/>
      <c r="B106" s="208"/>
      <c r="C106" s="1"/>
      <c r="D106" s="1"/>
      <c r="E106" s="1"/>
      <c r="F106" s="1"/>
      <c r="G106" s="167"/>
      <c r="H106" s="133"/>
      <c r="I106" s="13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01"/>
      <c r="W106" s="53"/>
    </row>
    <row r="107" spans="1:26" x14ac:dyDescent="0.3">
      <c r="A107" s="10"/>
      <c r="B107" s="212"/>
      <c r="C107" s="174">
        <v>767</v>
      </c>
      <c r="D107" s="312" t="s">
        <v>62</v>
      </c>
      <c r="E107" s="312"/>
      <c r="F107" s="10"/>
      <c r="G107" s="173"/>
      <c r="H107" s="140"/>
      <c r="I107" s="14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97"/>
      <c r="W107" s="217"/>
      <c r="X107" s="139"/>
      <c r="Y107" s="139"/>
      <c r="Z107" s="139"/>
    </row>
    <row r="108" spans="1:26" ht="25.05" customHeight="1" x14ac:dyDescent="0.3">
      <c r="A108" s="181"/>
      <c r="B108" s="213">
        <v>19</v>
      </c>
      <c r="C108" s="182" t="s">
        <v>122</v>
      </c>
      <c r="D108" s="311" t="s">
        <v>123</v>
      </c>
      <c r="E108" s="311"/>
      <c r="F108" s="175" t="s">
        <v>116</v>
      </c>
      <c r="G108" s="177">
        <v>6</v>
      </c>
      <c r="H108" s="176"/>
      <c r="I108" s="176">
        <f>ROUND(G108*(H108),2)</f>
        <v>0</v>
      </c>
      <c r="J108" s="175">
        <f>ROUND(G108*(N108),2)</f>
        <v>1188</v>
      </c>
      <c r="K108" s="180">
        <f>ROUND(G108*(O108),2)</f>
        <v>0</v>
      </c>
      <c r="L108" s="180">
        <f>ROUND(G108*(H108),2)</f>
        <v>0</v>
      </c>
      <c r="M108" s="180"/>
      <c r="N108" s="180">
        <v>198</v>
      </c>
      <c r="O108" s="180"/>
      <c r="P108" s="183"/>
      <c r="Q108" s="183"/>
      <c r="R108" s="183"/>
      <c r="S108" s="180">
        <f>ROUND(G108*(P108),3)</f>
        <v>0</v>
      </c>
      <c r="T108" s="180"/>
      <c r="U108" s="180"/>
      <c r="V108" s="198"/>
      <c r="W108" s="53"/>
      <c r="Z108">
        <v>0</v>
      </c>
    </row>
    <row r="109" spans="1:26" ht="25.05" customHeight="1" x14ac:dyDescent="0.3">
      <c r="A109" s="181"/>
      <c r="B109" s="213">
        <v>20</v>
      </c>
      <c r="C109" s="182" t="s">
        <v>124</v>
      </c>
      <c r="D109" s="311" t="s">
        <v>125</v>
      </c>
      <c r="E109" s="311"/>
      <c r="F109" s="175" t="s">
        <v>116</v>
      </c>
      <c r="G109" s="177">
        <v>1</v>
      </c>
      <c r="H109" s="176"/>
      <c r="I109" s="176">
        <f>ROUND(G109*(H109),2)</f>
        <v>0</v>
      </c>
      <c r="J109" s="175">
        <f>ROUND(G109*(N109),2)</f>
        <v>12.6</v>
      </c>
      <c r="K109" s="180">
        <f>ROUND(G109*(O109),2)</f>
        <v>0</v>
      </c>
      <c r="L109" s="180">
        <f>ROUND(G109*(H109),2)</f>
        <v>0</v>
      </c>
      <c r="M109" s="180"/>
      <c r="N109" s="180">
        <v>12.6</v>
      </c>
      <c r="O109" s="180"/>
      <c r="P109" s="183"/>
      <c r="Q109" s="183"/>
      <c r="R109" s="183"/>
      <c r="S109" s="180">
        <f>ROUND(G109*(P109),3)</f>
        <v>0</v>
      </c>
      <c r="T109" s="180"/>
      <c r="U109" s="180"/>
      <c r="V109" s="198"/>
      <c r="W109" s="53"/>
      <c r="Z109">
        <v>0</v>
      </c>
    </row>
    <row r="110" spans="1:26" x14ac:dyDescent="0.3">
      <c r="A110" s="10"/>
      <c r="B110" s="212"/>
      <c r="C110" s="174">
        <v>767</v>
      </c>
      <c r="D110" s="312" t="s">
        <v>62</v>
      </c>
      <c r="E110" s="312"/>
      <c r="F110" s="10"/>
      <c r="G110" s="173"/>
      <c r="H110" s="140"/>
      <c r="I110" s="142">
        <f>ROUND((SUM(I107:I109))/1,2)</f>
        <v>0</v>
      </c>
      <c r="J110" s="10"/>
      <c r="K110" s="10"/>
      <c r="L110" s="10">
        <f>ROUND((SUM(L107:L109))/1,2)</f>
        <v>0</v>
      </c>
      <c r="M110" s="10">
        <f>ROUND((SUM(M107:M109))/1,2)</f>
        <v>0</v>
      </c>
      <c r="N110" s="10"/>
      <c r="O110" s="10"/>
      <c r="P110" s="10"/>
      <c r="Q110" s="10"/>
      <c r="R110" s="10"/>
      <c r="S110" s="10">
        <f>ROUND((SUM(S107:S109))/1,2)</f>
        <v>0</v>
      </c>
      <c r="T110" s="10"/>
      <c r="U110" s="10"/>
      <c r="V110" s="200">
        <f>ROUND((SUM(V107:V109))/1,2)</f>
        <v>0</v>
      </c>
      <c r="W110" s="217"/>
      <c r="X110" s="139"/>
      <c r="Y110" s="139"/>
      <c r="Z110" s="139"/>
    </row>
    <row r="111" spans="1:26" x14ac:dyDescent="0.3">
      <c r="A111" s="1"/>
      <c r="B111" s="208"/>
      <c r="C111" s="1"/>
      <c r="D111" s="1"/>
      <c r="E111" s="1"/>
      <c r="F111" s="1"/>
      <c r="G111" s="167"/>
      <c r="H111" s="133"/>
      <c r="I111" s="13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01"/>
      <c r="W111" s="53"/>
    </row>
    <row r="112" spans="1:26" x14ac:dyDescent="0.3">
      <c r="A112" s="10"/>
      <c r="B112" s="212"/>
      <c r="C112" s="174">
        <v>775</v>
      </c>
      <c r="D112" s="312" t="s">
        <v>63</v>
      </c>
      <c r="E112" s="312"/>
      <c r="F112" s="10"/>
      <c r="G112" s="173"/>
      <c r="H112" s="140"/>
      <c r="I112" s="14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97"/>
      <c r="W112" s="217"/>
      <c r="X112" s="139"/>
      <c r="Y112" s="139"/>
      <c r="Z112" s="139"/>
    </row>
    <row r="113" spans="1:26" ht="25.05" customHeight="1" x14ac:dyDescent="0.3">
      <c r="A113" s="181"/>
      <c r="B113" s="213">
        <v>21</v>
      </c>
      <c r="C113" s="182" t="s">
        <v>126</v>
      </c>
      <c r="D113" s="311" t="s">
        <v>127</v>
      </c>
      <c r="E113" s="311"/>
      <c r="F113" s="175" t="s">
        <v>107</v>
      </c>
      <c r="G113" s="177">
        <v>102.5</v>
      </c>
      <c r="H113" s="176"/>
      <c r="I113" s="176">
        <f t="shared" ref="I113:I119" si="5">ROUND(G113*(H113),2)</f>
        <v>0</v>
      </c>
      <c r="J113" s="175">
        <f t="shared" ref="J113:J119" si="6">ROUND(G113*(N113),2)</f>
        <v>80.98</v>
      </c>
      <c r="K113" s="180">
        <f t="shared" ref="K113:K119" si="7">ROUND(G113*(O113),2)</f>
        <v>0</v>
      </c>
      <c r="L113" s="180">
        <f>ROUND(G113*(H113),2)</f>
        <v>0</v>
      </c>
      <c r="M113" s="180"/>
      <c r="N113" s="180">
        <v>0.79</v>
      </c>
      <c r="O113" s="180"/>
      <c r="P113" s="183">
        <v>7.2999999999999996E-4</v>
      </c>
      <c r="Q113" s="183"/>
      <c r="R113" s="183">
        <v>7.2999999999999996E-4</v>
      </c>
      <c r="S113" s="180">
        <f t="shared" ref="S113:S119" si="8">ROUND(G113*(P113),3)</f>
        <v>7.4999999999999997E-2</v>
      </c>
      <c r="T113" s="180"/>
      <c r="U113" s="180"/>
      <c r="V113" s="198"/>
      <c r="W113" s="53"/>
      <c r="Z113">
        <v>0</v>
      </c>
    </row>
    <row r="114" spans="1:26" ht="25.05" customHeight="1" x14ac:dyDescent="0.3">
      <c r="A114" s="181"/>
      <c r="B114" s="213">
        <v>22</v>
      </c>
      <c r="C114" s="182" t="s">
        <v>128</v>
      </c>
      <c r="D114" s="311" t="s">
        <v>129</v>
      </c>
      <c r="E114" s="311"/>
      <c r="F114" s="175" t="s">
        <v>83</v>
      </c>
      <c r="G114" s="177">
        <v>309</v>
      </c>
      <c r="H114" s="176"/>
      <c r="I114" s="176">
        <f t="shared" si="5"/>
        <v>0</v>
      </c>
      <c r="J114" s="175">
        <f t="shared" si="6"/>
        <v>4913.1000000000004</v>
      </c>
      <c r="K114" s="180">
        <f t="shared" si="7"/>
        <v>0</v>
      </c>
      <c r="L114" s="180">
        <f>ROUND(G114*(H114),2)</f>
        <v>0</v>
      </c>
      <c r="M114" s="180"/>
      <c r="N114" s="180">
        <v>15.9</v>
      </c>
      <c r="O114" s="180"/>
      <c r="P114" s="183">
        <v>3.6000000000000002E-4</v>
      </c>
      <c r="Q114" s="183"/>
      <c r="R114" s="183">
        <v>3.6000000000000002E-4</v>
      </c>
      <c r="S114" s="180">
        <f t="shared" si="8"/>
        <v>0.111</v>
      </c>
      <c r="T114" s="180"/>
      <c r="U114" s="180"/>
      <c r="V114" s="198"/>
      <c r="W114" s="53"/>
      <c r="Z114">
        <v>0</v>
      </c>
    </row>
    <row r="115" spans="1:26" ht="25.05" customHeight="1" x14ac:dyDescent="0.3">
      <c r="A115" s="181"/>
      <c r="B115" s="213">
        <v>23</v>
      </c>
      <c r="C115" s="182" t="s">
        <v>130</v>
      </c>
      <c r="D115" s="311" t="s">
        <v>131</v>
      </c>
      <c r="E115" s="311"/>
      <c r="F115" s="175" t="s">
        <v>88</v>
      </c>
      <c r="G115" s="177">
        <v>5.3819999999999997</v>
      </c>
      <c r="H115" s="176"/>
      <c r="I115" s="176">
        <f t="shared" si="5"/>
        <v>0</v>
      </c>
      <c r="J115" s="175">
        <f t="shared" si="6"/>
        <v>187.72</v>
      </c>
      <c r="K115" s="180">
        <f t="shared" si="7"/>
        <v>0</v>
      </c>
      <c r="L115" s="180">
        <f>ROUND(G115*(H115),2)</f>
        <v>0</v>
      </c>
      <c r="M115" s="180"/>
      <c r="N115" s="180">
        <v>34.880000000000003</v>
      </c>
      <c r="O115" s="180"/>
      <c r="P115" s="183"/>
      <c r="Q115" s="183"/>
      <c r="R115" s="183"/>
      <c r="S115" s="180">
        <f t="shared" si="8"/>
        <v>0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3">
        <v>24</v>
      </c>
      <c r="C116" s="182" t="s">
        <v>132</v>
      </c>
      <c r="D116" s="311" t="s">
        <v>133</v>
      </c>
      <c r="E116" s="311"/>
      <c r="F116" s="175" t="s">
        <v>107</v>
      </c>
      <c r="G116" s="177">
        <v>102.5</v>
      </c>
      <c r="H116" s="176"/>
      <c r="I116" s="176">
        <f t="shared" si="5"/>
        <v>0</v>
      </c>
      <c r="J116" s="175">
        <f t="shared" si="6"/>
        <v>97.38</v>
      </c>
      <c r="K116" s="180">
        <f t="shared" si="7"/>
        <v>0</v>
      </c>
      <c r="L116" s="180">
        <f>ROUND(G116*(H116),2)</f>
        <v>0</v>
      </c>
      <c r="M116" s="180"/>
      <c r="N116" s="180">
        <v>0.95</v>
      </c>
      <c r="O116" s="180"/>
      <c r="P116" s="183"/>
      <c r="Q116" s="183"/>
      <c r="R116" s="183"/>
      <c r="S116" s="180">
        <f t="shared" si="8"/>
        <v>0</v>
      </c>
      <c r="T116" s="180"/>
      <c r="U116" s="180"/>
      <c r="V116" s="198">
        <f>ROUND(G116*(X116),3)</f>
        <v>0.10299999999999999</v>
      </c>
      <c r="W116" s="53"/>
      <c r="X116">
        <v>1E-3</v>
      </c>
      <c r="Z116">
        <v>0</v>
      </c>
    </row>
    <row r="117" spans="1:26" ht="25.05" customHeight="1" x14ac:dyDescent="0.3">
      <c r="A117" s="181"/>
      <c r="B117" s="213">
        <v>25</v>
      </c>
      <c r="C117" s="182" t="s">
        <v>134</v>
      </c>
      <c r="D117" s="311" t="s">
        <v>135</v>
      </c>
      <c r="E117" s="311"/>
      <c r="F117" s="175" t="s">
        <v>83</v>
      </c>
      <c r="G117" s="177">
        <v>309</v>
      </c>
      <c r="H117" s="176"/>
      <c r="I117" s="176">
        <f t="shared" si="5"/>
        <v>0</v>
      </c>
      <c r="J117" s="175">
        <f t="shared" si="6"/>
        <v>735.42</v>
      </c>
      <c r="K117" s="180">
        <f t="shared" si="7"/>
        <v>0</v>
      </c>
      <c r="L117" s="180">
        <f>ROUND(G117*(H117),2)</f>
        <v>0</v>
      </c>
      <c r="M117" s="180"/>
      <c r="N117" s="180">
        <v>2.38</v>
      </c>
      <c r="O117" s="180"/>
      <c r="P117" s="183"/>
      <c r="Q117" s="183"/>
      <c r="R117" s="183"/>
      <c r="S117" s="180">
        <f t="shared" si="8"/>
        <v>0</v>
      </c>
      <c r="T117" s="180"/>
      <c r="U117" s="180"/>
      <c r="V117" s="198"/>
      <c r="W117" s="53"/>
      <c r="Z117">
        <v>0</v>
      </c>
    </row>
    <row r="118" spans="1:26" ht="25.05" customHeight="1" x14ac:dyDescent="0.3">
      <c r="A118" s="181"/>
      <c r="B118" s="214">
        <v>26</v>
      </c>
      <c r="C118" s="190" t="s">
        <v>136</v>
      </c>
      <c r="D118" s="315" t="s">
        <v>137</v>
      </c>
      <c r="E118" s="315"/>
      <c r="F118" s="184" t="s">
        <v>107</v>
      </c>
      <c r="G118" s="186">
        <v>106.6</v>
      </c>
      <c r="H118" s="185"/>
      <c r="I118" s="185">
        <f t="shared" si="5"/>
        <v>0</v>
      </c>
      <c r="J118" s="184">
        <f t="shared" si="6"/>
        <v>378.43</v>
      </c>
      <c r="K118" s="189">
        <f t="shared" si="7"/>
        <v>0</v>
      </c>
      <c r="L118" s="189"/>
      <c r="M118" s="189">
        <f>ROUND(G118*(H118),2)</f>
        <v>0</v>
      </c>
      <c r="N118" s="189">
        <v>3.55</v>
      </c>
      <c r="O118" s="189"/>
      <c r="P118" s="191"/>
      <c r="Q118" s="191"/>
      <c r="R118" s="191"/>
      <c r="S118" s="189">
        <f t="shared" si="8"/>
        <v>0</v>
      </c>
      <c r="T118" s="189"/>
      <c r="U118" s="189"/>
      <c r="V118" s="199"/>
      <c r="W118" s="53"/>
      <c r="Z118">
        <v>0</v>
      </c>
    </row>
    <row r="119" spans="1:26" ht="25.05" customHeight="1" x14ac:dyDescent="0.3">
      <c r="A119" s="181"/>
      <c r="B119" s="214">
        <v>27</v>
      </c>
      <c r="C119" s="190" t="s">
        <v>138</v>
      </c>
      <c r="D119" s="315" t="s">
        <v>139</v>
      </c>
      <c r="E119" s="315"/>
      <c r="F119" s="184" t="s">
        <v>83</v>
      </c>
      <c r="G119" s="186">
        <v>321.36</v>
      </c>
      <c r="H119" s="185"/>
      <c r="I119" s="185">
        <f t="shared" si="5"/>
        <v>0</v>
      </c>
      <c r="J119" s="184">
        <f t="shared" si="6"/>
        <v>11440.42</v>
      </c>
      <c r="K119" s="189">
        <f t="shared" si="7"/>
        <v>0</v>
      </c>
      <c r="L119" s="189"/>
      <c r="M119" s="189">
        <f>ROUND(G119*(H119),2)</f>
        <v>0</v>
      </c>
      <c r="N119" s="189">
        <v>35.6</v>
      </c>
      <c r="O119" s="189"/>
      <c r="P119" s="191">
        <v>1.617E-2</v>
      </c>
      <c r="Q119" s="191"/>
      <c r="R119" s="191">
        <v>1.617E-2</v>
      </c>
      <c r="S119" s="189">
        <f t="shared" si="8"/>
        <v>5.1959999999999997</v>
      </c>
      <c r="T119" s="189"/>
      <c r="U119" s="189"/>
      <c r="V119" s="199"/>
      <c r="W119" s="53"/>
      <c r="Z119">
        <v>0</v>
      </c>
    </row>
    <row r="120" spans="1:26" x14ac:dyDescent="0.3">
      <c r="A120" s="10"/>
      <c r="B120" s="212"/>
      <c r="C120" s="174">
        <v>775</v>
      </c>
      <c r="D120" s="312" t="s">
        <v>63</v>
      </c>
      <c r="E120" s="312"/>
      <c r="F120" s="10"/>
      <c r="G120" s="173"/>
      <c r="H120" s="140"/>
      <c r="I120" s="142">
        <f>ROUND((SUM(I112:I119))/1,2)</f>
        <v>0</v>
      </c>
      <c r="J120" s="10"/>
      <c r="K120" s="10"/>
      <c r="L120" s="10">
        <f>ROUND((SUM(L112:L119))/1,2)</f>
        <v>0</v>
      </c>
      <c r="M120" s="10">
        <f>ROUND((SUM(M112:M119))/1,2)</f>
        <v>0</v>
      </c>
      <c r="N120" s="10"/>
      <c r="O120" s="10"/>
      <c r="P120" s="10"/>
      <c r="Q120" s="10"/>
      <c r="R120" s="10"/>
      <c r="S120" s="10">
        <f>ROUND((SUM(S112:S119))/1,2)</f>
        <v>5.38</v>
      </c>
      <c r="T120" s="10"/>
      <c r="U120" s="10"/>
      <c r="V120" s="200">
        <f>ROUND((SUM(V112:V119))/1,2)</f>
        <v>0.1</v>
      </c>
      <c r="W120" s="217"/>
      <c r="X120" s="139"/>
      <c r="Y120" s="139"/>
      <c r="Z120" s="139"/>
    </row>
    <row r="121" spans="1:26" x14ac:dyDescent="0.3">
      <c r="A121" s="1"/>
      <c r="B121" s="208"/>
      <c r="C121" s="1"/>
      <c r="D121" s="1"/>
      <c r="E121" s="1"/>
      <c r="F121" s="1"/>
      <c r="G121" s="167"/>
      <c r="H121" s="133"/>
      <c r="I121" s="13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01"/>
      <c r="W121" s="53"/>
    </row>
    <row r="122" spans="1:26" x14ac:dyDescent="0.3">
      <c r="A122" s="10"/>
      <c r="B122" s="212"/>
      <c r="C122" s="174">
        <v>783</v>
      </c>
      <c r="D122" s="312" t="s">
        <v>64</v>
      </c>
      <c r="E122" s="312"/>
      <c r="F122" s="10"/>
      <c r="G122" s="173"/>
      <c r="H122" s="140"/>
      <c r="I122" s="14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97"/>
      <c r="W122" s="217"/>
      <c r="X122" s="139"/>
      <c r="Y122" s="139"/>
      <c r="Z122" s="139"/>
    </row>
    <row r="123" spans="1:26" ht="25.05" customHeight="1" x14ac:dyDescent="0.3">
      <c r="A123" s="181"/>
      <c r="B123" s="213">
        <v>28</v>
      </c>
      <c r="C123" s="182" t="s">
        <v>140</v>
      </c>
      <c r="D123" s="311" t="s">
        <v>141</v>
      </c>
      <c r="E123" s="311"/>
      <c r="F123" s="175" t="s">
        <v>83</v>
      </c>
      <c r="G123" s="177">
        <v>309</v>
      </c>
      <c r="H123" s="176"/>
      <c r="I123" s="176">
        <f>ROUND(G123*(H123),2)</f>
        <v>0</v>
      </c>
      <c r="J123" s="175">
        <f>ROUND(G123*(N123),2)</f>
        <v>3272.31</v>
      </c>
      <c r="K123" s="180">
        <f>ROUND(G123*(O123),2)</f>
        <v>0</v>
      </c>
      <c r="L123" s="180">
        <f>ROUND(G123*(H123),2)</f>
        <v>0</v>
      </c>
      <c r="M123" s="180"/>
      <c r="N123" s="180">
        <v>10.59</v>
      </c>
      <c r="O123" s="180"/>
      <c r="P123" s="183">
        <v>5.4000000000000001E-4</v>
      </c>
      <c r="Q123" s="183"/>
      <c r="R123" s="183">
        <v>5.4000000000000001E-4</v>
      </c>
      <c r="S123" s="180">
        <f>ROUND(G123*(P123),3)</f>
        <v>0.16700000000000001</v>
      </c>
      <c r="T123" s="180"/>
      <c r="U123" s="180"/>
      <c r="V123" s="198"/>
      <c r="W123" s="53"/>
      <c r="Z123">
        <v>0</v>
      </c>
    </row>
    <row r="124" spans="1:26" ht="25.05" customHeight="1" x14ac:dyDescent="0.3">
      <c r="A124" s="181"/>
      <c r="B124" s="213">
        <v>29</v>
      </c>
      <c r="C124" s="182" t="s">
        <v>142</v>
      </c>
      <c r="D124" s="311" t="s">
        <v>143</v>
      </c>
      <c r="E124" s="311"/>
      <c r="F124" s="175" t="s">
        <v>144</v>
      </c>
      <c r="G124" s="177">
        <v>378</v>
      </c>
      <c r="H124" s="176"/>
      <c r="I124" s="176">
        <f>ROUND(G124*(H124),2)</f>
        <v>0</v>
      </c>
      <c r="J124" s="175">
        <f>ROUND(G124*(N124),2)</f>
        <v>1130.22</v>
      </c>
      <c r="K124" s="180">
        <f>ROUND(G124*(O124),2)</f>
        <v>0</v>
      </c>
      <c r="L124" s="180">
        <f>ROUND(G124*(H124),2)</f>
        <v>0</v>
      </c>
      <c r="M124" s="180"/>
      <c r="N124" s="180">
        <v>2.99</v>
      </c>
      <c r="O124" s="180"/>
      <c r="P124" s="183"/>
      <c r="Q124" s="183"/>
      <c r="R124" s="183"/>
      <c r="S124" s="180">
        <f>ROUND(G124*(P124),3)</f>
        <v>0</v>
      </c>
      <c r="T124" s="180"/>
      <c r="U124" s="180"/>
      <c r="V124" s="198"/>
      <c r="W124" s="53"/>
      <c r="Z124">
        <v>0</v>
      </c>
    </row>
    <row r="125" spans="1:26" ht="25.05" customHeight="1" x14ac:dyDescent="0.3">
      <c r="A125" s="181"/>
      <c r="B125" s="213">
        <v>30</v>
      </c>
      <c r="C125" s="182" t="s">
        <v>145</v>
      </c>
      <c r="D125" s="311" t="s">
        <v>146</v>
      </c>
      <c r="E125" s="311"/>
      <c r="F125" s="175" t="s">
        <v>83</v>
      </c>
      <c r="G125" s="177">
        <v>67</v>
      </c>
      <c r="H125" s="176"/>
      <c r="I125" s="176">
        <f>ROUND(G125*(H125),2)</f>
        <v>0</v>
      </c>
      <c r="J125" s="175">
        <f>ROUND(G125*(N125),2)</f>
        <v>719.58</v>
      </c>
      <c r="K125" s="180">
        <f>ROUND(G125*(O125),2)</f>
        <v>0</v>
      </c>
      <c r="L125" s="180">
        <f>ROUND(G125*(H125),2)</f>
        <v>0</v>
      </c>
      <c r="M125" s="180"/>
      <c r="N125" s="180">
        <v>10.74</v>
      </c>
      <c r="O125" s="180"/>
      <c r="P125" s="183"/>
      <c r="Q125" s="183"/>
      <c r="R125" s="183"/>
      <c r="S125" s="180">
        <f>ROUND(G125*(P125),3)</f>
        <v>0</v>
      </c>
      <c r="T125" s="180"/>
      <c r="U125" s="180"/>
      <c r="V125" s="198"/>
      <c r="W125" s="53"/>
      <c r="Z125">
        <v>0</v>
      </c>
    </row>
    <row r="126" spans="1:26" x14ac:dyDescent="0.3">
      <c r="A126" s="10"/>
      <c r="B126" s="212"/>
      <c r="C126" s="174">
        <v>783</v>
      </c>
      <c r="D126" s="312" t="s">
        <v>64</v>
      </c>
      <c r="E126" s="312"/>
      <c r="F126" s="10"/>
      <c r="G126" s="173"/>
      <c r="H126" s="140"/>
      <c r="I126" s="142">
        <f>ROUND((SUM(I122:I125))/1,2)</f>
        <v>0</v>
      </c>
      <c r="J126" s="10"/>
      <c r="K126" s="10"/>
      <c r="L126" s="10">
        <f>ROUND((SUM(L122:L125))/1,2)</f>
        <v>0</v>
      </c>
      <c r="M126" s="10">
        <f>ROUND((SUM(M122:M125))/1,2)</f>
        <v>0</v>
      </c>
      <c r="N126" s="10"/>
      <c r="O126" s="10"/>
      <c r="P126" s="192"/>
      <c r="Q126" s="1"/>
      <c r="R126" s="1"/>
      <c r="S126" s="192">
        <f>ROUND((SUM(S122:S125))/1,2)</f>
        <v>0.17</v>
      </c>
      <c r="T126" s="2"/>
      <c r="U126" s="2"/>
      <c r="V126" s="200">
        <f>ROUND((SUM(V122:V125))/1,2)</f>
        <v>0</v>
      </c>
      <c r="W126" s="53"/>
    </row>
    <row r="127" spans="1:26" x14ac:dyDescent="0.3">
      <c r="A127" s="1"/>
      <c r="B127" s="208"/>
      <c r="C127" s="1"/>
      <c r="D127" s="1"/>
      <c r="E127" s="1"/>
      <c r="F127" s="1"/>
      <c r="G127" s="167"/>
      <c r="H127" s="133"/>
      <c r="I127" s="13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01"/>
      <c r="W127" s="53"/>
    </row>
    <row r="128" spans="1:26" x14ac:dyDescent="0.3">
      <c r="A128" s="10"/>
      <c r="B128" s="212"/>
      <c r="C128" s="10"/>
      <c r="D128" s="313" t="s">
        <v>58</v>
      </c>
      <c r="E128" s="313"/>
      <c r="F128" s="10"/>
      <c r="G128" s="173"/>
      <c r="H128" s="140"/>
      <c r="I128" s="142">
        <f>ROUND((SUM(I79:I127))/2,2)</f>
        <v>0</v>
      </c>
      <c r="J128" s="10"/>
      <c r="K128" s="10"/>
      <c r="L128" s="10">
        <f>ROUND((SUM(L79:L127))/2,2)</f>
        <v>0</v>
      </c>
      <c r="M128" s="10">
        <f>ROUND((SUM(M79:M127))/2,2)</f>
        <v>0</v>
      </c>
      <c r="N128" s="10"/>
      <c r="O128" s="10"/>
      <c r="P128" s="192"/>
      <c r="Q128" s="1"/>
      <c r="R128" s="1"/>
      <c r="S128" s="192">
        <f>ROUND((SUM(S79:S127))/2,2)</f>
        <v>16.149999999999999</v>
      </c>
      <c r="T128" s="1"/>
      <c r="U128" s="1"/>
      <c r="V128" s="200">
        <f>ROUND((SUM(V79:V127))/2,2)</f>
        <v>3.02</v>
      </c>
      <c r="W128" s="53"/>
    </row>
    <row r="129" spans="1:26" x14ac:dyDescent="0.3">
      <c r="A129" s="1"/>
      <c r="B129" s="215"/>
      <c r="C129" s="193"/>
      <c r="D129" s="314" t="s">
        <v>65</v>
      </c>
      <c r="E129" s="314"/>
      <c r="F129" s="193"/>
      <c r="G129" s="194"/>
      <c r="H129" s="195"/>
      <c r="I129" s="195">
        <f>ROUND((SUM(I79:I128))/3,2)</f>
        <v>0</v>
      </c>
      <c r="J129" s="193"/>
      <c r="K129" s="193">
        <f>ROUND((SUM(K79:K128))/3,2)</f>
        <v>0</v>
      </c>
      <c r="L129" s="193">
        <f>ROUND((SUM(L79:L128))/3,2)</f>
        <v>0</v>
      </c>
      <c r="M129" s="193">
        <f>ROUND((SUM(M79:M128))/3,2)</f>
        <v>0</v>
      </c>
      <c r="N129" s="193"/>
      <c r="O129" s="193"/>
      <c r="P129" s="194"/>
      <c r="Q129" s="193"/>
      <c r="R129" s="193"/>
      <c r="S129" s="194">
        <f>ROUND((SUM(S79:S128))/3,2)</f>
        <v>16.149999999999999</v>
      </c>
      <c r="T129" s="193"/>
      <c r="U129" s="193"/>
      <c r="V129" s="202">
        <f>ROUND((SUM(V79:V128))/3,2)</f>
        <v>3.02</v>
      </c>
      <c r="W129" s="53"/>
      <c r="Z129">
        <f>(SUM(Z79:Z128))</f>
        <v>0</v>
      </c>
    </row>
  </sheetData>
  <mergeCells count="94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48:E48"/>
    <mergeCell ref="F46:H46"/>
    <mergeCell ref="F47:H47"/>
    <mergeCell ref="F48:H48"/>
    <mergeCell ref="B49:I49"/>
    <mergeCell ref="B61:D61"/>
    <mergeCell ref="B62:D62"/>
    <mergeCell ref="B64:D64"/>
    <mergeCell ref="B68:V68"/>
    <mergeCell ref="H1:I1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D88:E88"/>
    <mergeCell ref="B71:E71"/>
    <mergeCell ref="B72:E72"/>
    <mergeCell ref="I70:P70"/>
    <mergeCell ref="D79:E79"/>
    <mergeCell ref="D80:E80"/>
    <mergeCell ref="D81:E81"/>
    <mergeCell ref="B70:E70"/>
    <mergeCell ref="D82:E82"/>
    <mergeCell ref="D83:E83"/>
    <mergeCell ref="D84:E84"/>
    <mergeCell ref="D85:E85"/>
    <mergeCell ref="D87:E87"/>
    <mergeCell ref="D101:E101"/>
    <mergeCell ref="D89:E89"/>
    <mergeCell ref="D90:E90"/>
    <mergeCell ref="D91:E91"/>
    <mergeCell ref="D92:E92"/>
    <mergeCell ref="D93:E93"/>
    <mergeCell ref="D95:E95"/>
    <mergeCell ref="D96:E96"/>
    <mergeCell ref="D97:E97"/>
    <mergeCell ref="D98:E98"/>
    <mergeCell ref="D99:E99"/>
    <mergeCell ref="D100:E100"/>
    <mergeCell ref="D115:E115"/>
    <mergeCell ref="D102:E102"/>
    <mergeCell ref="D103:E103"/>
    <mergeCell ref="D104:E104"/>
    <mergeCell ref="D105:E105"/>
    <mergeCell ref="D107:E107"/>
    <mergeCell ref="D108:E108"/>
    <mergeCell ref="D109:E109"/>
    <mergeCell ref="D110:E110"/>
    <mergeCell ref="D112:E112"/>
    <mergeCell ref="D113:E113"/>
    <mergeCell ref="D114:E114"/>
    <mergeCell ref="D129:E129"/>
    <mergeCell ref="D116:E116"/>
    <mergeCell ref="D117:E117"/>
    <mergeCell ref="D118:E118"/>
    <mergeCell ref="D119:E119"/>
    <mergeCell ref="D120:E120"/>
    <mergeCell ref="D122:E122"/>
    <mergeCell ref="D123:E123"/>
    <mergeCell ref="D124:E124"/>
    <mergeCell ref="D125:E125"/>
    <mergeCell ref="D126:E126"/>
    <mergeCell ref="D128:E128"/>
  </mergeCells>
  <hyperlinks>
    <hyperlink ref="B1:C1" location="A2:A2" tooltip="Klikni na prechod ku Kryciemu listu..." display="Krycí list rozpočtu" xr:uid="{48E02B5F-B052-444B-8825-DAC8D7EA2A3B}"/>
    <hyperlink ref="E1:F1" location="A54:A54" tooltip="Klikni na prechod ku rekapitulácii..." display="Rekapitulácia rozpočtu" xr:uid="{CF69E51E-CF79-455F-9C57-AC8A146F6C0C}"/>
    <hyperlink ref="H1:I1" location="B78:B78" tooltip="Klikni na prechod ku Rozpočet..." display="Rozpočet" xr:uid="{BE3FC78F-DD04-40C1-8ACE-49AB2F3CA3F0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Rekonštrukcia podlahy a obkladu stien telocvične / Vlastný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15317</vt:lpstr>
      <vt:lpstr>'SO 15317'!Oblasť_tlače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2021-05-19T07:36:01Z</cp:lastPrinted>
  <dcterms:created xsi:type="dcterms:W3CDTF">2021-05-19T07:03:02Z</dcterms:created>
  <dcterms:modified xsi:type="dcterms:W3CDTF">2021-05-19T07:36:07Z</dcterms:modified>
</cp:coreProperties>
</file>